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FICHAS COMUNALES 2023\JULIO\"/>
    </mc:Choice>
  </mc:AlternateContent>
  <xr:revisionPtr revIDLastSave="0" documentId="8_{F5AFC75E-881E-47C1-B869-D6A4386AFE2F}" xr6:coauthVersionLast="47" xr6:coauthVersionMax="47" xr10:uidLastSave="{00000000-0000-0000-0000-000000000000}"/>
  <bookViews>
    <workbookView xWindow="-120" yWindow="-120" windowWidth="29040" windowHeight="15720" xr2:uid="{CB6A57B9-424C-47DA-AA70-F10EEB2C57AF}"/>
  </bookViews>
  <sheets>
    <sheet name="Petorca" sheetId="3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71" i="3" l="1"/>
  <c r="E93" i="3" l="1"/>
  <c r="S89" i="3"/>
  <c r="N89" i="3"/>
  <c r="AV87" i="3"/>
  <c r="AU87" i="3"/>
  <c r="AU89" i="3" s="1"/>
  <c r="AT87" i="3"/>
  <c r="AS87" i="3"/>
  <c r="AR87" i="3"/>
  <c r="AQ87" i="3"/>
  <c r="AP87" i="3"/>
  <c r="AO87" i="3"/>
  <c r="AN87" i="3"/>
  <c r="AM87" i="3"/>
  <c r="AL87" i="3"/>
  <c r="AK87" i="3"/>
  <c r="AF87" i="3"/>
  <c r="AF89" i="3" s="1"/>
  <c r="AE87" i="3"/>
  <c r="AD87" i="3"/>
  <c r="E96" i="3" s="1"/>
  <c r="AC87" i="3"/>
  <c r="AB87" i="3"/>
  <c r="Z87" i="3"/>
  <c r="Y87" i="3"/>
  <c r="X87" i="3"/>
  <c r="E94" i="3" s="1"/>
  <c r="W87" i="3"/>
  <c r="V87" i="3"/>
  <c r="U87" i="3"/>
  <c r="T87" i="3"/>
  <c r="S87" i="3"/>
  <c r="R87" i="3"/>
  <c r="R89" i="3" s="1"/>
  <c r="Q87" i="3"/>
  <c r="Q89" i="3" s="1"/>
  <c r="P87" i="3"/>
  <c r="P89" i="3" s="1"/>
  <c r="O87" i="3"/>
  <c r="O89" i="3" s="1"/>
  <c r="N87" i="3"/>
  <c r="M87" i="3"/>
  <c r="M89" i="3" s="1"/>
  <c r="L87" i="3"/>
  <c r="L89" i="3" s="1"/>
  <c r="K87" i="3"/>
  <c r="J87" i="3"/>
  <c r="I87" i="3"/>
  <c r="D87" i="3"/>
  <c r="D89" i="3" s="1"/>
  <c r="AG86" i="3"/>
  <c r="AH86" i="3" s="1"/>
  <c r="AG85" i="3"/>
  <c r="H85" i="3"/>
  <c r="AH85" i="3" s="1"/>
  <c r="F85" i="3"/>
  <c r="E85" i="3"/>
  <c r="AG84" i="3"/>
  <c r="H84" i="3"/>
  <c r="AH84" i="3" s="1"/>
  <c r="F84" i="3"/>
  <c r="E84" i="3"/>
  <c r="AG83" i="3"/>
  <c r="H83" i="3"/>
  <c r="AH83" i="3" s="1"/>
  <c r="F83" i="3"/>
  <c r="E83" i="3"/>
  <c r="AG82" i="3"/>
  <c r="AH82" i="3" s="1"/>
  <c r="AH81" i="3"/>
  <c r="AG81" i="3"/>
  <c r="H81" i="3"/>
  <c r="AW80" i="3"/>
  <c r="AG80" i="3"/>
  <c r="AX80" i="3" s="1"/>
  <c r="H80" i="3"/>
  <c r="E80" i="3"/>
  <c r="AW79" i="3"/>
  <c r="AH79" i="3"/>
  <c r="AG79" i="3"/>
  <c r="AX79" i="3" s="1"/>
  <c r="H79" i="3"/>
  <c r="AW78" i="3"/>
  <c r="AH78" i="3"/>
  <c r="AG78" i="3"/>
  <c r="AX78" i="3" s="1"/>
  <c r="H78" i="3"/>
  <c r="AW77" i="3"/>
  <c r="AG77" i="3"/>
  <c r="AX77" i="3" s="1"/>
  <c r="H77" i="3"/>
  <c r="AW76" i="3"/>
  <c r="AG76" i="3"/>
  <c r="AX76" i="3" s="1"/>
  <c r="H76" i="3"/>
  <c r="AH76" i="3" s="1"/>
  <c r="AG75" i="3"/>
  <c r="H75" i="3"/>
  <c r="AH75" i="3" s="1"/>
  <c r="AW74" i="3"/>
  <c r="AG74" i="3"/>
  <c r="AX74" i="3" s="1"/>
  <c r="H74" i="3"/>
  <c r="AH74" i="3" s="1"/>
  <c r="AW73" i="3"/>
  <c r="AX73" i="3" s="1"/>
  <c r="AG73" i="3"/>
  <c r="H73" i="3"/>
  <c r="AH73" i="3" s="1"/>
  <c r="AW72" i="3"/>
  <c r="AX72" i="3" s="1"/>
  <c r="AG72" i="3"/>
  <c r="H72" i="3"/>
  <c r="AH72" i="3" s="1"/>
  <c r="AI73" i="3" s="1"/>
  <c r="AH71" i="3"/>
  <c r="H71" i="3"/>
  <c r="AW70" i="3"/>
  <c r="AG70" i="3"/>
  <c r="AX70" i="3" s="1"/>
  <c r="H70" i="3"/>
  <c r="F70" i="3"/>
  <c r="AW69" i="3"/>
  <c r="AG69" i="3"/>
  <c r="AX69" i="3" s="1"/>
  <c r="H69" i="3"/>
  <c r="F69" i="3"/>
  <c r="AW68" i="3"/>
  <c r="AX68" i="3" s="1"/>
  <c r="AG68" i="3"/>
  <c r="H68" i="3"/>
  <c r="AH68" i="3" s="1"/>
  <c r="E68" i="3"/>
  <c r="AW67" i="3"/>
  <c r="AX67" i="3" s="1"/>
  <c r="AH67" i="3"/>
  <c r="AG67" i="3"/>
  <c r="H67" i="3"/>
  <c r="AW66" i="3"/>
  <c r="AH66" i="3"/>
  <c r="AG66" i="3"/>
  <c r="AX66" i="3" s="1"/>
  <c r="H66" i="3"/>
  <c r="F66" i="3"/>
  <c r="E66" i="3"/>
  <c r="AW65" i="3"/>
  <c r="AG65" i="3"/>
  <c r="AX65" i="3" s="1"/>
  <c r="H65" i="3"/>
  <c r="F65" i="3"/>
  <c r="E65" i="3"/>
  <c r="AW64" i="3"/>
  <c r="AG64" i="3"/>
  <c r="AX64" i="3" s="1"/>
  <c r="H64" i="3"/>
  <c r="AH64" i="3" s="1"/>
  <c r="F64" i="3"/>
  <c r="E64" i="3"/>
  <c r="AW63" i="3"/>
  <c r="AX63" i="3" s="1"/>
  <c r="AG63" i="3"/>
  <c r="H63" i="3"/>
  <c r="AH63" i="3" s="1"/>
  <c r="F63" i="3"/>
  <c r="E63" i="3"/>
  <c r="AX62" i="3"/>
  <c r="AW62" i="3"/>
  <c r="AG62" i="3"/>
  <c r="H62" i="3"/>
  <c r="AH62" i="3" s="1"/>
  <c r="F62" i="3"/>
  <c r="E62" i="3"/>
  <c r="AW61" i="3"/>
  <c r="AG61" i="3"/>
  <c r="AX61" i="3" s="1"/>
  <c r="H61" i="3"/>
  <c r="AW60" i="3"/>
  <c r="AG60" i="3"/>
  <c r="AX60" i="3" s="1"/>
  <c r="H60" i="3"/>
  <c r="AH60" i="3" s="1"/>
  <c r="AG59" i="3"/>
  <c r="H59" i="3"/>
  <c r="AW58" i="3"/>
  <c r="AG58" i="3"/>
  <c r="AX58" i="3" s="1"/>
  <c r="H58" i="3"/>
  <c r="AW57" i="3"/>
  <c r="AH57" i="3"/>
  <c r="AG57" i="3"/>
  <c r="AX57" i="3" s="1"/>
  <c r="H57" i="3"/>
  <c r="AW56" i="3"/>
  <c r="AG56" i="3"/>
  <c r="AX56" i="3" s="1"/>
  <c r="H56" i="3"/>
  <c r="F56" i="3"/>
  <c r="E56" i="3"/>
  <c r="AW55" i="3"/>
  <c r="AH55" i="3"/>
  <c r="AG55" i="3"/>
  <c r="AX55" i="3" s="1"/>
  <c r="H55" i="3"/>
  <c r="AW54" i="3"/>
  <c r="AX54" i="3" s="1"/>
  <c r="AG54" i="3"/>
  <c r="H54" i="3"/>
  <c r="AH54" i="3" s="1"/>
  <c r="AX53" i="3"/>
  <c r="AW53" i="3"/>
  <c r="AH53" i="3"/>
  <c r="AG53" i="3"/>
  <c r="H53" i="3"/>
  <c r="F53" i="3"/>
  <c r="E53" i="3"/>
  <c r="AW52" i="3"/>
  <c r="AX52" i="3" s="1"/>
  <c r="AG52" i="3"/>
  <c r="H52" i="3"/>
  <c r="AH52" i="3" s="1"/>
  <c r="F52" i="3"/>
  <c r="E52" i="3"/>
  <c r="AW51" i="3"/>
  <c r="AG51" i="3"/>
  <c r="AX51" i="3" s="1"/>
  <c r="H51" i="3"/>
  <c r="AH51" i="3" s="1"/>
  <c r="F51" i="3"/>
  <c r="AW50" i="3"/>
  <c r="AG50" i="3"/>
  <c r="AX50" i="3" s="1"/>
  <c r="H50" i="3"/>
  <c r="AH50" i="3" s="1"/>
  <c r="F50" i="3"/>
  <c r="E50" i="3"/>
  <c r="AW49" i="3"/>
  <c r="AX49" i="3" s="1"/>
  <c r="AG49" i="3"/>
  <c r="H49" i="3"/>
  <c r="AH49" i="3" s="1"/>
  <c r="AX48" i="3"/>
  <c r="AW48" i="3"/>
  <c r="AH48" i="3"/>
  <c r="AG48" i="3"/>
  <c r="H48" i="3"/>
  <c r="F48" i="3"/>
  <c r="E48" i="3"/>
  <c r="AW47" i="3"/>
  <c r="AX47" i="3" s="1"/>
  <c r="AG47" i="3"/>
  <c r="H47" i="3"/>
  <c r="AH47" i="3" s="1"/>
  <c r="AW46" i="3"/>
  <c r="AG46" i="3"/>
  <c r="AX46" i="3" s="1"/>
  <c r="H46" i="3"/>
  <c r="AH46" i="3" s="1"/>
  <c r="F46" i="3"/>
  <c r="E46" i="3"/>
  <c r="AX45" i="3"/>
  <c r="AW45" i="3"/>
  <c r="AG45" i="3"/>
  <c r="H45" i="3"/>
  <c r="AH45" i="3" s="1"/>
  <c r="AX44" i="3"/>
  <c r="AW44" i="3"/>
  <c r="AG44" i="3"/>
  <c r="H44" i="3"/>
  <c r="AH44" i="3" s="1"/>
  <c r="F44" i="3"/>
  <c r="E44" i="3"/>
  <c r="AW43" i="3"/>
  <c r="AW87" i="3" s="1"/>
  <c r="AG43" i="3"/>
  <c r="AX43" i="3" s="1"/>
  <c r="H43" i="3"/>
  <c r="F43" i="3"/>
  <c r="E43" i="3"/>
  <c r="AW42" i="3"/>
  <c r="AH42" i="3"/>
  <c r="AG42" i="3"/>
  <c r="AX42" i="3" s="1"/>
  <c r="H42" i="3"/>
  <c r="F42" i="3"/>
  <c r="AW41" i="3"/>
  <c r="AG41" i="3"/>
  <c r="AX41" i="3" s="1"/>
  <c r="H41" i="3"/>
  <c r="AH41" i="3" s="1"/>
  <c r="F41" i="3"/>
  <c r="E41" i="3"/>
  <c r="AW40" i="3"/>
  <c r="AA40" i="3"/>
  <c r="AA87" i="3" s="1"/>
  <c r="H40" i="3"/>
  <c r="E40" i="3"/>
  <c r="AW39" i="3"/>
  <c r="AX39" i="3" s="1"/>
  <c r="AG39" i="3"/>
  <c r="H39" i="3"/>
  <c r="H87" i="3" s="1"/>
  <c r="F39" i="3"/>
  <c r="E39" i="3"/>
  <c r="T35" i="3"/>
  <c r="T89" i="3" s="1"/>
  <c r="S35" i="3"/>
  <c r="R35" i="3"/>
  <c r="Q35" i="3"/>
  <c r="P35" i="3"/>
  <c r="O35" i="3"/>
  <c r="N35" i="3"/>
  <c r="M35" i="3"/>
  <c r="L35" i="3"/>
  <c r="K35" i="3"/>
  <c r="K89" i="3" s="1"/>
  <c r="J35" i="3"/>
  <c r="J89" i="3" s="1"/>
  <c r="D35" i="3"/>
  <c r="AF34" i="3"/>
  <c r="AE34" i="3"/>
  <c r="AD34" i="3"/>
  <c r="AC34" i="3"/>
  <c r="AB34" i="3"/>
  <c r="AA34" i="3"/>
  <c r="Z34" i="3"/>
  <c r="Y34" i="3"/>
  <c r="X34" i="3"/>
  <c r="AG34" i="3" s="1"/>
  <c r="W34" i="3"/>
  <c r="V34" i="3"/>
  <c r="U34" i="3"/>
  <c r="H34" i="3"/>
  <c r="AH34" i="3" s="1"/>
  <c r="AF33" i="3"/>
  <c r="AE33" i="3"/>
  <c r="AD33" i="3"/>
  <c r="AC33" i="3"/>
  <c r="AB33" i="3"/>
  <c r="AA33" i="3"/>
  <c r="Z33" i="3"/>
  <c r="Y33" i="3"/>
  <c r="X33" i="3"/>
  <c r="W33" i="3"/>
  <c r="AG33" i="3" s="1"/>
  <c r="V33" i="3"/>
  <c r="U33" i="3"/>
  <c r="H33" i="3"/>
  <c r="AH33" i="3" s="1"/>
  <c r="AF32" i="3"/>
  <c r="AE32" i="3"/>
  <c r="AD32" i="3"/>
  <c r="AC32" i="3"/>
  <c r="AB32" i="3"/>
  <c r="AA32" i="3"/>
  <c r="Z32" i="3"/>
  <c r="Y32" i="3"/>
  <c r="X32" i="3"/>
  <c r="W32" i="3"/>
  <c r="V32" i="3"/>
  <c r="AG32" i="3" s="1"/>
  <c r="AH32" i="3" s="1"/>
  <c r="U32" i="3"/>
  <c r="H32" i="3"/>
  <c r="AF31" i="3"/>
  <c r="AE31" i="3"/>
  <c r="AD31" i="3"/>
  <c r="AC31" i="3"/>
  <c r="AB31" i="3"/>
  <c r="AA31" i="3"/>
  <c r="Z31" i="3"/>
  <c r="Y31" i="3"/>
  <c r="X31" i="3"/>
  <c r="W31" i="3"/>
  <c r="V31" i="3"/>
  <c r="U31" i="3"/>
  <c r="AG31" i="3" s="1"/>
  <c r="AH31" i="3" s="1"/>
  <c r="H31" i="3"/>
  <c r="AF30" i="3"/>
  <c r="AE30" i="3"/>
  <c r="AD30" i="3"/>
  <c r="AC30" i="3"/>
  <c r="AB30" i="3"/>
  <c r="AA30" i="3"/>
  <c r="Z30" i="3"/>
  <c r="Y30" i="3"/>
  <c r="X30" i="3"/>
  <c r="W30" i="3"/>
  <c r="V30" i="3"/>
  <c r="U30" i="3"/>
  <c r="AG30" i="3" s="1"/>
  <c r="H30" i="3"/>
  <c r="AH30" i="3" s="1"/>
  <c r="AF29" i="3"/>
  <c r="AE29" i="3"/>
  <c r="AD29" i="3"/>
  <c r="AC29" i="3"/>
  <c r="AB29" i="3"/>
  <c r="AA29" i="3"/>
  <c r="Z29" i="3"/>
  <c r="Y29" i="3"/>
  <c r="X29" i="3"/>
  <c r="W29" i="3"/>
  <c r="V29" i="3"/>
  <c r="I29" i="3"/>
  <c r="U29" i="3" s="1"/>
  <c r="AG29" i="3" s="1"/>
  <c r="H29" i="3"/>
  <c r="AF28" i="3"/>
  <c r="AE28" i="3"/>
  <c r="AD28" i="3"/>
  <c r="AC28" i="3"/>
  <c r="AB28" i="3"/>
  <c r="AA28" i="3"/>
  <c r="Z28" i="3"/>
  <c r="Y28" i="3"/>
  <c r="AG28" i="3" s="1"/>
  <c r="X28" i="3"/>
  <c r="W28" i="3"/>
  <c r="V28" i="3"/>
  <c r="U28" i="3"/>
  <c r="H28" i="3"/>
  <c r="AH28" i="3" s="1"/>
  <c r="AF27" i="3"/>
  <c r="AE27" i="3"/>
  <c r="AD27" i="3"/>
  <c r="AC27" i="3"/>
  <c r="AB27" i="3"/>
  <c r="AA27" i="3"/>
  <c r="Z27" i="3"/>
  <c r="Y27" i="3"/>
  <c r="X27" i="3"/>
  <c r="AG27" i="3" s="1"/>
  <c r="AH27" i="3" s="1"/>
  <c r="W27" i="3"/>
  <c r="V27" i="3"/>
  <c r="U27" i="3"/>
  <c r="H27" i="3"/>
  <c r="AF26" i="3"/>
  <c r="AE26" i="3"/>
  <c r="AD26" i="3"/>
  <c r="AC26" i="3"/>
  <c r="AB26" i="3"/>
  <c r="AA26" i="3"/>
  <c r="Z26" i="3"/>
  <c r="Y26" i="3"/>
  <c r="X26" i="3"/>
  <c r="W26" i="3"/>
  <c r="V26" i="3"/>
  <c r="I26" i="3"/>
  <c r="U26" i="3" s="1"/>
  <c r="AG26" i="3" s="1"/>
  <c r="AH26" i="3" s="1"/>
  <c r="H26" i="3"/>
  <c r="AF25" i="3"/>
  <c r="AE25" i="3"/>
  <c r="AD25" i="3"/>
  <c r="AC25" i="3"/>
  <c r="AB25" i="3"/>
  <c r="AA25" i="3"/>
  <c r="Z25" i="3"/>
  <c r="Y25" i="3"/>
  <c r="X25" i="3"/>
  <c r="W25" i="3"/>
  <c r="AG25" i="3" s="1"/>
  <c r="AH25" i="3" s="1"/>
  <c r="V25" i="3"/>
  <c r="U25" i="3"/>
  <c r="H25" i="3"/>
  <c r="AF24" i="3"/>
  <c r="AE24" i="3"/>
  <c r="AD24" i="3"/>
  <c r="AC24" i="3"/>
  <c r="AB24" i="3"/>
  <c r="AA24" i="3"/>
  <c r="Z24" i="3"/>
  <c r="Y24" i="3"/>
  <c r="X24" i="3"/>
  <c r="W24" i="3"/>
  <c r="V24" i="3"/>
  <c r="AG24" i="3" s="1"/>
  <c r="AH24" i="3" s="1"/>
  <c r="U24" i="3"/>
  <c r="H24" i="3"/>
  <c r="AF23" i="3"/>
  <c r="AE23" i="3"/>
  <c r="AD23" i="3"/>
  <c r="AC23" i="3"/>
  <c r="AB23" i="3"/>
  <c r="AA23" i="3"/>
  <c r="Z23" i="3"/>
  <c r="Y23" i="3"/>
  <c r="X23" i="3"/>
  <c r="W23" i="3"/>
  <c r="V23" i="3"/>
  <c r="U23" i="3"/>
  <c r="AG23" i="3" s="1"/>
  <c r="H23" i="3"/>
  <c r="AF22" i="3"/>
  <c r="AE22" i="3"/>
  <c r="AD22" i="3"/>
  <c r="AC22" i="3"/>
  <c r="AB22" i="3"/>
  <c r="AA22" i="3"/>
  <c r="Z22" i="3"/>
  <c r="Y22" i="3"/>
  <c r="X22" i="3"/>
  <c r="W22" i="3"/>
  <c r="V22" i="3"/>
  <c r="U22" i="3"/>
  <c r="AG22" i="3" s="1"/>
  <c r="H22" i="3"/>
  <c r="AH22" i="3" s="1"/>
  <c r="AF21" i="3"/>
  <c r="AE21" i="3"/>
  <c r="AD21" i="3"/>
  <c r="AC21" i="3"/>
  <c r="AB21" i="3"/>
  <c r="AA21" i="3"/>
  <c r="Z21" i="3"/>
  <c r="Y21" i="3"/>
  <c r="X21" i="3"/>
  <c r="W21" i="3"/>
  <c r="V21" i="3"/>
  <c r="U21" i="3"/>
  <c r="AG21" i="3" s="1"/>
  <c r="H21" i="3"/>
  <c r="AF20" i="3"/>
  <c r="AE20" i="3"/>
  <c r="AD20" i="3"/>
  <c r="AC20" i="3"/>
  <c r="AC35" i="3" s="1"/>
  <c r="AB20" i="3"/>
  <c r="AB35" i="3" s="1"/>
  <c r="AA20" i="3"/>
  <c r="Z20" i="3"/>
  <c r="Y20" i="3"/>
  <c r="X20" i="3"/>
  <c r="W20" i="3"/>
  <c r="V20" i="3"/>
  <c r="U20" i="3"/>
  <c r="AG20" i="3" s="1"/>
  <c r="AH20" i="3" s="1"/>
  <c r="H20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H19" i="3"/>
  <c r="AH19" i="3" s="1"/>
  <c r="AF18" i="3"/>
  <c r="AE18" i="3"/>
  <c r="AD18" i="3"/>
  <c r="AC18" i="3"/>
  <c r="AB18" i="3"/>
  <c r="AA18" i="3"/>
  <c r="Z18" i="3"/>
  <c r="AG18" i="3" s="1"/>
  <c r="AH18" i="3" s="1"/>
  <c r="Y18" i="3"/>
  <c r="X18" i="3"/>
  <c r="W18" i="3"/>
  <c r="V18" i="3"/>
  <c r="U18" i="3"/>
  <c r="H18" i="3"/>
  <c r="AF17" i="3"/>
  <c r="AE17" i="3"/>
  <c r="AG17" i="3" s="1"/>
  <c r="AD17" i="3"/>
  <c r="AC17" i="3"/>
  <c r="AB17" i="3"/>
  <c r="AA17" i="3"/>
  <c r="Z17" i="3"/>
  <c r="Y17" i="3"/>
  <c r="X17" i="3"/>
  <c r="W17" i="3"/>
  <c r="V17" i="3"/>
  <c r="U17" i="3"/>
  <c r="I17" i="3"/>
  <c r="H17" i="3" s="1"/>
  <c r="AH17" i="3" s="1"/>
  <c r="AF16" i="3"/>
  <c r="AF35" i="3" s="1"/>
  <c r="AE16" i="3"/>
  <c r="AE35" i="3" s="1"/>
  <c r="AD16" i="3"/>
  <c r="AD35" i="3" s="1"/>
  <c r="AC16" i="3"/>
  <c r="AB16" i="3"/>
  <c r="AA16" i="3"/>
  <c r="AA35" i="3" s="1"/>
  <c r="Z16" i="3"/>
  <c r="Z35" i="3" s="1"/>
  <c r="Z89" i="3" s="1"/>
  <c r="Y16" i="3"/>
  <c r="Y35" i="3" s="1"/>
  <c r="Y89" i="3" s="1"/>
  <c r="X16" i="3"/>
  <c r="X35" i="3" s="1"/>
  <c r="W16" i="3"/>
  <c r="W35" i="3" s="1"/>
  <c r="V16" i="3"/>
  <c r="V35" i="3" s="1"/>
  <c r="V89" i="3" s="1"/>
  <c r="U16" i="3"/>
  <c r="I16" i="3"/>
  <c r="I35" i="3" s="1"/>
  <c r="I89" i="3" s="1"/>
  <c r="E95" i="3" l="1"/>
  <c r="AA89" i="3"/>
  <c r="AH23" i="3"/>
  <c r="U35" i="3"/>
  <c r="AH21" i="3"/>
  <c r="W89" i="3"/>
  <c r="D94" i="3"/>
  <c r="F94" i="3" s="1"/>
  <c r="AC89" i="3"/>
  <c r="AB89" i="3"/>
  <c r="D95" i="3"/>
  <c r="F95" i="3" s="1"/>
  <c r="AD89" i="3"/>
  <c r="D96" i="3"/>
  <c r="F96" i="3" s="1"/>
  <c r="AH29" i="3"/>
  <c r="AH40" i="3"/>
  <c r="AI40" i="3" s="1"/>
  <c r="AE89" i="3"/>
  <c r="E97" i="3"/>
  <c r="AH43" i="3"/>
  <c r="AH56" i="3"/>
  <c r="AH70" i="3"/>
  <c r="AH77" i="3"/>
  <c r="AH80" i="3"/>
  <c r="AH65" i="3"/>
  <c r="H16" i="3"/>
  <c r="AG16" i="3"/>
  <c r="AH39" i="3"/>
  <c r="X89" i="3"/>
  <c r="AH61" i="3"/>
  <c r="AH69" i="3"/>
  <c r="AH58" i="3"/>
  <c r="AG40" i="3"/>
  <c r="AX40" i="3" l="1"/>
  <c r="AX87" i="3" s="1"/>
  <c r="AG87" i="3"/>
  <c r="H35" i="3"/>
  <c r="AH16" i="3"/>
  <c r="AG35" i="3"/>
  <c r="U89" i="3"/>
  <c r="D93" i="3"/>
  <c r="AG89" i="3" l="1"/>
  <c r="AH87" i="3"/>
  <c r="AH89" i="3" s="1"/>
  <c r="D97" i="3"/>
  <c r="F93" i="3"/>
  <c r="F97" i="3" s="1"/>
  <c r="H89" i="3"/>
  <c r="AH3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B45" authorId="0" shapeId="0" xr:uid="{63282810-B54B-4FD8-8E14-3740CDF042AD}">
      <text>
        <r>
          <rPr>
            <b/>
            <sz val="9"/>
            <color indexed="81"/>
            <rFont val="Tahoma"/>
            <family val="2"/>
          </rPr>
          <t xml:space="preserve">No se devenga en Subt. 24 - Ctas de Adm. De Fondos
</t>
        </r>
      </text>
    </comment>
  </commentList>
</comments>
</file>

<file path=xl/sharedStrings.xml><?xml version="1.0" encoding="utf-8"?>
<sst xmlns="http://schemas.openxmlformats.org/spreadsheetml/2006/main" count="180" uniqueCount="119">
  <si>
    <t>MINISTERIO DE SALUD</t>
  </si>
  <si>
    <t>SERVICIO DE SALUD</t>
  </si>
  <si>
    <t>VIÑA DEL MAR - QUILLOTA</t>
  </si>
  <si>
    <t>FICHA COMUNAL  APS MUNICIPAL 2023</t>
  </si>
  <si>
    <t>COMUNA: Petorca</t>
  </si>
  <si>
    <t>RUT: 69050500-2</t>
  </si>
  <si>
    <t>Fono: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</si>
  <si>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</si>
  <si>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</si>
  <si>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</si>
  <si>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</si>
  <si>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</si>
  <si>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</si>
  <si>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</si>
  <si>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</si>
  <si>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</si>
  <si>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</si>
  <si>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</si>
  <si>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</si>
  <si>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</si>
  <si>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</si>
  <si>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</si>
  <si>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</si>
  <si>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</si>
  <si>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</si>
  <si>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</si>
  <si>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</si>
  <si>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</si>
  <si>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</si>
  <si>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</si>
  <si>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 CAPITA BASAL</t>
  </si>
  <si>
    <t>Decr N°54</t>
  </si>
  <si>
    <t>ASIGNACIÓN DESEMPEÑO DIFICIL</t>
  </si>
  <si>
    <t>REBAJA INCUMPLIMIENTO IAAPS</t>
  </si>
  <si>
    <t>DESCTO. RETIRO LEY 20.157</t>
  </si>
  <si>
    <t>DESCTO. RETIRO LEY 20.589</t>
  </si>
  <si>
    <t>DESCTO. RETIRO LEY 20.919</t>
  </si>
  <si>
    <t>RETIRO ANTICIPO (CARGO MUNICIPAL)</t>
  </si>
  <si>
    <t>RETIRO COMPLEMENTO (CARGO FISCAL)</t>
  </si>
  <si>
    <t>ASIGNACIÓN POR COMPETENCIAS PROFESIONALES ( EX FORTALECIMIENTO SALUD FAMILIAR)</t>
  </si>
  <si>
    <t>APLICACIÓN UNIVERSAL</t>
  </si>
  <si>
    <t>CONDUCTORES</t>
  </si>
  <si>
    <t>DESEMPEÑO COLECTIVO FIJO</t>
  </si>
  <si>
    <t>DESEMPEÑO COLECTIVO VARIABLE</t>
  </si>
  <si>
    <t>DIFERENCIAL SBMN</t>
  </si>
  <si>
    <t>LEY 20.883- ART 44</t>
  </si>
  <si>
    <t>TANS</t>
  </si>
  <si>
    <t>SAPU ADDF</t>
  </si>
  <si>
    <t>TECNICOS</t>
  </si>
  <si>
    <t>ZONA EXTREMA</t>
  </si>
  <si>
    <t>TOTAL LEYES</t>
  </si>
  <si>
    <t>PRAPS</t>
  </si>
  <si>
    <t>RENDICIONES FINANCIERAS</t>
  </si>
  <si>
    <t>RES</t>
  </si>
  <si>
    <t>TOTAL RENDIDO</t>
  </si>
  <si>
    <t>PENDIENTE POR RENDIR</t>
  </si>
  <si>
    <t>GES Oodontologico</t>
  </si>
  <si>
    <t>CECOSF</t>
  </si>
  <si>
    <t>12 coutas</t>
  </si>
  <si>
    <t>Resolutividad</t>
  </si>
  <si>
    <t>Rehabiltación Integral</t>
  </si>
  <si>
    <t>Apoyo a las Buenas Practicas. Participación Ciudadana</t>
  </si>
  <si>
    <t>Más Adultos Mayores Autovalentes (AMA)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</si>
  <si>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</si>
  <si>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</si>
  <si>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</si>
  <si>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</si>
  <si>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</si>
  <si>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</si>
  <si>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Odontologico Integral</t>
  </si>
  <si>
    <t>Espacio Amigable para Adolescentes</t>
  </si>
  <si>
    <t>Mejoria en la Equidad de Salud Rural</t>
  </si>
  <si>
    <t>Control Salud escolar Niñ@ Sano  (Infantil Cardiovascular)</t>
  </si>
  <si>
    <t>Acompañamiento Psicosocial</t>
  </si>
  <si>
    <t>Modelo de Atención Integral Salud Familiar Comunitaria MAIS</t>
  </si>
  <si>
    <t>SAR</t>
  </si>
  <si>
    <t>SAPU</t>
  </si>
  <si>
    <t>SAPU Dental</t>
  </si>
  <si>
    <t>SAPU Verano</t>
  </si>
  <si>
    <t>FOFAR</t>
  </si>
  <si>
    <t>SENAME</t>
  </si>
  <si>
    <t>Sembrando Sonrisas</t>
  </si>
  <si>
    <t>DIR Asistida en Acohol, Tabaco y Drogas</t>
  </si>
  <si>
    <t>Fortalecimiento RRHH</t>
  </si>
  <si>
    <t>Fortalecimiento RRHH- PAP</t>
  </si>
  <si>
    <t>Fortalecimiento RRHH- PAÑALES</t>
  </si>
  <si>
    <t>Chile Crece Contigo CHCC</t>
  </si>
  <si>
    <t>PAC Componente Capacitación Universal</t>
  </si>
  <si>
    <t xml:space="preserve"> Campaña Invierno (ysus componentes)</t>
  </si>
  <si>
    <t>Convenio FENAPS: Educación Continua</t>
  </si>
  <si>
    <t>No se transfiere -Pago de factura</t>
  </si>
  <si>
    <t>Capacitación y Formación. Desarrollo RRHH</t>
  </si>
  <si>
    <t>Misión de estudio / Remplazante</t>
  </si>
  <si>
    <t>Perfeccionamiento en el Extranjero</t>
  </si>
  <si>
    <t>Mi Consultorio se pone a punto</t>
  </si>
  <si>
    <t>Plan de Mantenimiento Establecimientos APS</t>
  </si>
  <si>
    <t xml:space="preserve">AGL UAPO </t>
  </si>
  <si>
    <t>PESPI (Pueblos Indigenas)</t>
  </si>
  <si>
    <t>COVID-19</t>
  </si>
  <si>
    <t>Plan de Mantenimiento de Infraestructura PMI</t>
  </si>
  <si>
    <t>Salud Mental TAMIZAJE</t>
  </si>
  <si>
    <t>Salud Mental APS</t>
  </si>
  <si>
    <t>Cuidados Paleativos</t>
  </si>
  <si>
    <t xml:space="preserve">Cuidados Preventivos </t>
  </si>
  <si>
    <t>Univerzalizacion de APS</t>
  </si>
  <si>
    <t>TOTAL PRAPS</t>
  </si>
  <si>
    <t>N° DE FOLIO REGISTRO "LEY TRASPARENCIA"</t>
  </si>
  <si>
    <t>TOTAL</t>
  </si>
  <si>
    <t>CIRCULAR N°16</t>
  </si>
  <si>
    <t>CONVENIO</t>
  </si>
  <si>
    <t>1° TR</t>
  </si>
  <si>
    <t>Enero-Febrero-Marzo</t>
  </si>
  <si>
    <t>2° TR</t>
  </si>
  <si>
    <t>Abril-Mayo-Junio</t>
  </si>
  <si>
    <t>3° TR</t>
  </si>
  <si>
    <t>Julio-Agosto-Septiembre</t>
  </si>
  <si>
    <t>4° TR</t>
  </si>
  <si>
    <t>Octubre-Noviembre-Diciembre</t>
  </si>
  <si>
    <t>TOTAL TRANSFERENCIAS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</si>
</sst>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_ * #,##0_ ;_ * \-#,##0_ ;_ * &quot;-&quot;_ ;_ @_ "/>
    <numFmt numFmtId="167" formatCode="_(* #,##0_);_(* \(#,##0\);_(* &quot;-&quot;??_);_(@_)"/>
    <numFmt numFmtId="168" formatCode="#,##0_ ;\-#,##0\ "/>
    <numFmt numFmtId="169" formatCode="_ &quot;$&quot;* #,##0_ ;_ &quot;$&quot;* \-#,##0_ ;_ &quot;$&quot;* &quot;-&quot;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DA3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AE8AA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274">
    <xf numFmtId="0" fontId="0" fillId="0" borderId="0" xfId="0"/>
    <xf numFmtId="0" fontId="2" fillId="0" borderId="0" xfId="0" applyFont="1"/>
    <xf numFmtId="0" fontId="3" fillId="0" borderId="0" xfId="0" applyFont="1"/>
    <xf numFmtId="165" fontId="2" fillId="0" borderId="0" xfId="2" applyNumberFormat="1" applyFont="1"/>
    <xf numFmtId="0" fontId="2" fillId="0" borderId="0" xfId="0" applyFont="1" applyAlignment="1">
      <alignment horizontal="center"/>
    </xf>
    <xf numFmtId="166" fontId="2" fillId="0" borderId="0" xfId="3" applyFont="1"/>
    <xf numFmtId="0" fontId="4" fillId="0" borderId="0" xfId="0" applyFont="1"/>
    <xf numFmtId="0" fontId="2" fillId="2" borderId="1" xfId="0" applyFont="1" applyFill="1" applyBorder="1"/>
    <xf numFmtId="0" fontId="6" fillId="5" borderId="9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5" fontId="6" fillId="5" borderId="3" xfId="2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166" fontId="6" fillId="6" borderId="11" xfId="3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66" fontId="6" fillId="7" borderId="2" xfId="3" applyFont="1" applyFill="1" applyBorder="1" applyAlignment="1">
      <alignment horizontal="center" vertical="center"/>
    </xf>
    <xf numFmtId="166" fontId="6" fillId="7" borderId="3" xfId="3" applyFont="1" applyFill="1" applyBorder="1" applyAlignment="1">
      <alignment horizontal="center" vertical="center"/>
    </xf>
    <xf numFmtId="166" fontId="6" fillId="7" borderId="10" xfId="3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3" fontId="6" fillId="0" borderId="15" xfId="0" applyNumberFormat="1" applyFont="1" applyBorder="1" applyAlignment="1">
      <alignment horizontal="center"/>
    </xf>
    <xf numFmtId="165" fontId="2" fillId="0" borderId="16" xfId="2" applyNumberFormat="1" applyFont="1" applyBorder="1"/>
    <xf numFmtId="9" fontId="2" fillId="0" borderId="17" xfId="1" applyFont="1" applyBorder="1" applyAlignment="1">
      <alignment horizontal="center"/>
    </xf>
    <xf numFmtId="9" fontId="2" fillId="0" borderId="15" xfId="1" applyFont="1" applyBorder="1" applyAlignment="1">
      <alignment horizontal="center"/>
    </xf>
    <xf numFmtId="9" fontId="2" fillId="0" borderId="16" xfId="1" applyFont="1" applyBorder="1" applyAlignment="1">
      <alignment horizontal="center"/>
    </xf>
    <xf numFmtId="165" fontId="6" fillId="0" borderId="14" xfId="2" applyNumberFormat="1" applyFont="1" applyBorder="1"/>
    <xf numFmtId="167" fontId="3" fillId="0" borderId="18" xfId="0" applyNumberFormat="1" applyFont="1" applyBorder="1"/>
    <xf numFmtId="167" fontId="3" fillId="0" borderId="19" xfId="0" applyNumberFormat="1" applyFont="1" applyBorder="1"/>
    <xf numFmtId="166" fontId="3" fillId="0" borderId="18" xfId="3" applyFont="1" applyBorder="1"/>
    <xf numFmtId="165" fontId="2" fillId="0" borderId="18" xfId="2" applyNumberFormat="1" applyFont="1" applyBorder="1"/>
    <xf numFmtId="166" fontId="2" fillId="0" borderId="18" xfId="3" applyFont="1" applyBorder="1"/>
    <xf numFmtId="165" fontId="2" fillId="0" borderId="20" xfId="2" applyNumberFormat="1" applyFont="1" applyBorder="1"/>
    <xf numFmtId="168" fontId="2" fillId="0" borderId="17" xfId="2" applyNumberFormat="1" applyFont="1" applyFill="1" applyBorder="1"/>
    <xf numFmtId="168" fontId="2" fillId="0" borderId="15" xfId="2" applyNumberFormat="1" applyFont="1" applyFill="1" applyBorder="1"/>
    <xf numFmtId="168" fontId="2" fillId="0" borderId="21" xfId="2" applyNumberFormat="1" applyFont="1" applyFill="1" applyBorder="1"/>
    <xf numFmtId="166" fontId="2" fillId="0" borderId="22" xfId="3" applyFont="1" applyBorder="1"/>
    <xf numFmtId="165" fontId="2" fillId="0" borderId="14" xfId="2" applyNumberFormat="1" applyFont="1" applyFill="1" applyBorder="1"/>
    <xf numFmtId="0" fontId="6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165" fontId="2" fillId="0" borderId="25" xfId="2" applyNumberFormat="1" applyFont="1" applyBorder="1"/>
    <xf numFmtId="9" fontId="2" fillId="0" borderId="26" xfId="1" applyFont="1" applyBorder="1" applyAlignment="1">
      <alignment horizontal="center"/>
    </xf>
    <xf numFmtId="9" fontId="2" fillId="0" borderId="19" xfId="1" applyFont="1" applyBorder="1" applyAlignment="1">
      <alignment horizontal="center"/>
    </xf>
    <xf numFmtId="9" fontId="2" fillId="0" borderId="25" xfId="1" applyFont="1" applyBorder="1" applyAlignment="1">
      <alignment horizontal="center"/>
    </xf>
    <xf numFmtId="165" fontId="6" fillId="0" borderId="24" xfId="2" applyNumberFormat="1" applyFont="1" applyBorder="1"/>
    <xf numFmtId="166" fontId="3" fillId="0" borderId="19" xfId="3" applyFont="1" applyBorder="1"/>
    <xf numFmtId="165" fontId="2" fillId="0" borderId="19" xfId="2" applyNumberFormat="1" applyFont="1" applyBorder="1"/>
    <xf numFmtId="166" fontId="2" fillId="0" borderId="19" xfId="3" applyFont="1" applyBorder="1"/>
    <xf numFmtId="168" fontId="2" fillId="0" borderId="26" xfId="2" applyNumberFormat="1" applyFont="1" applyFill="1" applyBorder="1"/>
    <xf numFmtId="168" fontId="2" fillId="0" borderId="19" xfId="2" applyNumberFormat="1" applyFont="1" applyFill="1" applyBorder="1"/>
    <xf numFmtId="168" fontId="2" fillId="0" borderId="27" xfId="2" applyNumberFormat="1" applyFont="1" applyFill="1" applyBorder="1"/>
    <xf numFmtId="166" fontId="2" fillId="0" borderId="28" xfId="3" applyFont="1" applyBorder="1"/>
    <xf numFmtId="165" fontId="2" fillId="0" borderId="29" xfId="2" applyNumberFormat="1" applyFont="1" applyFill="1" applyBorder="1"/>
    <xf numFmtId="165" fontId="2" fillId="0" borderId="25" xfId="2" applyNumberFormat="1" applyFont="1" applyBorder="1" applyAlignment="1"/>
    <xf numFmtId="165" fontId="2" fillId="0" borderId="19" xfId="2" applyNumberFormat="1" applyFont="1" applyBorder="1" applyAlignment="1"/>
    <xf numFmtId="166" fontId="2" fillId="0" borderId="19" xfId="3" applyFont="1" applyBorder="1" applyAlignment="1"/>
    <xf numFmtId="166" fontId="2" fillId="0" borderId="28" xfId="3" applyFont="1" applyBorder="1" applyAlignment="1"/>
    <xf numFmtId="165" fontId="2" fillId="0" borderId="29" xfId="2" applyNumberFormat="1" applyFont="1" applyFill="1" applyBorder="1" applyAlignment="1"/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6" fillId="0" borderId="33" xfId="0" applyFont="1" applyBorder="1" applyAlignment="1">
      <alignment horizontal="center"/>
    </xf>
    <xf numFmtId="165" fontId="2" fillId="0" borderId="34" xfId="2" applyNumberFormat="1" applyFont="1" applyBorder="1"/>
    <xf numFmtId="9" fontId="2" fillId="0" borderId="35" xfId="1" applyFont="1" applyBorder="1" applyAlignment="1">
      <alignment horizontal="center"/>
    </xf>
    <xf numFmtId="9" fontId="2" fillId="0" borderId="36" xfId="1" applyFont="1" applyBorder="1" applyAlignment="1">
      <alignment horizontal="center"/>
    </xf>
    <xf numFmtId="9" fontId="2" fillId="0" borderId="34" xfId="1" applyFont="1" applyBorder="1" applyAlignment="1">
      <alignment horizontal="center"/>
    </xf>
    <xf numFmtId="165" fontId="6" fillId="0" borderId="37" xfId="2" applyNumberFormat="1" applyFont="1" applyBorder="1"/>
    <xf numFmtId="167" fontId="3" fillId="0" borderId="38" xfId="0" applyNumberFormat="1" applyFont="1" applyBorder="1"/>
    <xf numFmtId="166" fontId="3" fillId="0" borderId="38" xfId="3" applyFont="1" applyBorder="1"/>
    <xf numFmtId="165" fontId="2" fillId="0" borderId="38" xfId="2" applyNumberFormat="1" applyFont="1" applyBorder="1"/>
    <xf numFmtId="166" fontId="2" fillId="0" borderId="38" xfId="3" applyFont="1" applyBorder="1"/>
    <xf numFmtId="165" fontId="2" fillId="0" borderId="39" xfId="2" applyNumberFormat="1" applyFont="1" applyBorder="1"/>
    <xf numFmtId="168" fontId="2" fillId="0" borderId="35" xfId="2" applyNumberFormat="1" applyFont="1" applyFill="1" applyBorder="1"/>
    <xf numFmtId="168" fontId="2" fillId="0" borderId="36" xfId="2" applyNumberFormat="1" applyFont="1" applyFill="1" applyBorder="1"/>
    <xf numFmtId="168" fontId="2" fillId="0" borderId="40" xfId="2" applyNumberFormat="1" applyFont="1" applyFill="1" applyBorder="1"/>
    <xf numFmtId="0" fontId="6" fillId="5" borderId="33" xfId="0" applyFont="1" applyFill="1" applyBorder="1"/>
    <xf numFmtId="165" fontId="6" fillId="5" borderId="41" xfId="2" applyNumberFormat="1" applyFont="1" applyFill="1" applyBorder="1"/>
    <xf numFmtId="9" fontId="6" fillId="5" borderId="42" xfId="1" applyFont="1" applyFill="1" applyBorder="1" applyAlignment="1">
      <alignment horizontal="center"/>
    </xf>
    <xf numFmtId="9" fontId="6" fillId="5" borderId="33" xfId="1" applyFont="1" applyFill="1" applyBorder="1" applyAlignment="1">
      <alignment horizontal="center"/>
    </xf>
    <xf numFmtId="9" fontId="6" fillId="5" borderId="41" xfId="1" applyFont="1" applyFill="1" applyBorder="1" applyAlignment="1">
      <alignment horizontal="center"/>
    </xf>
    <xf numFmtId="165" fontId="6" fillId="6" borderId="43" xfId="2" applyNumberFormat="1" applyFont="1" applyFill="1" applyBorder="1"/>
    <xf numFmtId="165" fontId="6" fillId="6" borderId="44" xfId="2" applyNumberFormat="1" applyFont="1" applyFill="1" applyBorder="1"/>
    <xf numFmtId="165" fontId="6" fillId="6" borderId="6" xfId="2" applyNumberFormat="1" applyFont="1" applyFill="1" applyBorder="1"/>
    <xf numFmtId="165" fontId="6" fillId="7" borderId="42" xfId="2" applyNumberFormat="1" applyFont="1" applyFill="1" applyBorder="1"/>
    <xf numFmtId="165" fontId="6" fillId="7" borderId="45" xfId="2" applyNumberFormat="1" applyFont="1" applyFill="1" applyBorder="1"/>
    <xf numFmtId="166" fontId="6" fillId="7" borderId="46" xfId="3" applyFont="1" applyFill="1" applyBorder="1"/>
    <xf numFmtId="165" fontId="6" fillId="8" borderId="46" xfId="2" applyNumberFormat="1" applyFont="1" applyFill="1" applyBorder="1"/>
    <xf numFmtId="9" fontId="2" fillId="0" borderId="0" xfId="1" applyFont="1" applyFill="1" applyAlignment="1">
      <alignment horizontal="center"/>
    </xf>
    <xf numFmtId="166" fontId="2" fillId="0" borderId="0" xfId="3" applyFont="1" applyFill="1"/>
    <xf numFmtId="0" fontId="2" fillId="9" borderId="1" xfId="0" applyFont="1" applyFill="1" applyBorder="1"/>
    <xf numFmtId="0" fontId="6" fillId="11" borderId="9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165" fontId="6" fillId="11" borderId="12" xfId="2" applyNumberFormat="1" applyFont="1" applyFill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center" vertical="center" wrapText="1"/>
    </xf>
    <xf numFmtId="0" fontId="6" fillId="6" borderId="47" xfId="0" applyFont="1" applyFill="1" applyBorder="1" applyAlignment="1">
      <alignment horizontal="center" vertical="center"/>
    </xf>
    <xf numFmtId="166" fontId="6" fillId="6" borderId="2" xfId="3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166" fontId="6" fillId="10" borderId="2" xfId="3" applyFont="1" applyFill="1" applyBorder="1" applyAlignment="1">
      <alignment horizontal="center" vertical="center"/>
    </xf>
    <xf numFmtId="166" fontId="6" fillId="10" borderId="3" xfId="3" applyFont="1" applyFill="1" applyBorder="1" applyAlignment="1">
      <alignment horizontal="center" vertical="center"/>
    </xf>
    <xf numFmtId="166" fontId="6" fillId="12" borderId="43" xfId="3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center"/>
    </xf>
    <xf numFmtId="0" fontId="2" fillId="13" borderId="18" xfId="0" applyFont="1" applyFill="1" applyBorder="1"/>
    <xf numFmtId="0" fontId="7" fillId="0" borderId="18" xfId="0" applyFont="1" applyBorder="1" applyAlignment="1">
      <alignment horizontal="center"/>
    </xf>
    <xf numFmtId="165" fontId="2" fillId="0" borderId="20" xfId="2" applyNumberFormat="1" applyFont="1" applyFill="1" applyBorder="1"/>
    <xf numFmtId="165" fontId="2" fillId="0" borderId="17" xfId="2" applyNumberFormat="1" applyFont="1" applyFill="1" applyBorder="1" applyAlignment="1">
      <alignment horizontal="center"/>
    </xf>
    <xf numFmtId="165" fontId="2" fillId="0" borderId="15" xfId="2" applyNumberFormat="1" applyFont="1" applyFill="1" applyBorder="1" applyAlignment="1">
      <alignment horizontal="center"/>
    </xf>
    <xf numFmtId="165" fontId="2" fillId="14" borderId="21" xfId="2" applyNumberFormat="1" applyFont="1" applyFill="1" applyBorder="1" applyAlignment="1">
      <alignment horizontal="center"/>
    </xf>
    <xf numFmtId="165" fontId="6" fillId="0" borderId="49" xfId="2" applyNumberFormat="1" applyFont="1" applyFill="1" applyBorder="1"/>
    <xf numFmtId="165" fontId="2" fillId="0" borderId="17" xfId="2" applyNumberFormat="1" applyFont="1" applyFill="1" applyBorder="1"/>
    <xf numFmtId="166" fontId="3" fillId="0" borderId="15" xfId="3" applyFont="1" applyFill="1" applyBorder="1"/>
    <xf numFmtId="166" fontId="2" fillId="0" borderId="15" xfId="3" applyFont="1" applyFill="1" applyBorder="1"/>
    <xf numFmtId="165" fontId="2" fillId="0" borderId="15" xfId="2" applyNumberFormat="1" applyFont="1" applyFill="1" applyBorder="1"/>
    <xf numFmtId="165" fontId="2" fillId="0" borderId="16" xfId="2" applyNumberFormat="1" applyFont="1" applyFill="1" applyBorder="1"/>
    <xf numFmtId="166" fontId="2" fillId="0" borderId="16" xfId="3" applyFont="1" applyFill="1" applyBorder="1"/>
    <xf numFmtId="166" fontId="2" fillId="0" borderId="14" xfId="3" applyFont="1" applyFill="1" applyBorder="1"/>
    <xf numFmtId="165" fontId="2" fillId="0" borderId="22" xfId="2" applyNumberFormat="1" applyFont="1" applyFill="1" applyBorder="1"/>
    <xf numFmtId="165" fontId="2" fillId="0" borderId="19" xfId="2" applyNumberFormat="1" applyFont="1" applyFill="1" applyBorder="1"/>
    <xf numFmtId="166" fontId="3" fillId="0" borderId="19" xfId="3" applyFont="1" applyFill="1" applyBorder="1"/>
    <xf numFmtId="166" fontId="2" fillId="0" borderId="19" xfId="3" applyFont="1" applyFill="1" applyBorder="1"/>
    <xf numFmtId="166" fontId="2" fillId="0" borderId="22" xfId="3" applyFont="1" applyFill="1" applyBorder="1"/>
    <xf numFmtId="165" fontId="2" fillId="0" borderId="0" xfId="0" applyNumberFormat="1" applyFont="1"/>
    <xf numFmtId="9" fontId="2" fillId="0" borderId="0" xfId="1" applyFont="1" applyFill="1"/>
    <xf numFmtId="0" fontId="2" fillId="13" borderId="19" xfId="0" applyFont="1" applyFill="1" applyBorder="1"/>
    <xf numFmtId="0" fontId="7" fillId="0" borderId="19" xfId="0" applyFont="1" applyBorder="1" applyAlignment="1">
      <alignment horizontal="center"/>
    </xf>
    <xf numFmtId="165" fontId="2" fillId="0" borderId="25" xfId="2" applyNumberFormat="1" applyFont="1" applyFill="1" applyBorder="1"/>
    <xf numFmtId="165" fontId="2" fillId="0" borderId="48" xfId="2" applyNumberFormat="1" applyFont="1" applyFill="1" applyBorder="1" applyAlignment="1">
      <alignment horizontal="center"/>
    </xf>
    <xf numFmtId="165" fontId="2" fillId="14" borderId="18" xfId="2" applyNumberFormat="1" applyFont="1" applyFill="1" applyBorder="1" applyAlignment="1">
      <alignment horizontal="center"/>
    </xf>
    <xf numFmtId="165" fontId="2" fillId="14" borderId="27" xfId="2" applyNumberFormat="1" applyFont="1" applyFill="1" applyBorder="1" applyAlignment="1">
      <alignment horizontal="center"/>
    </xf>
    <xf numFmtId="165" fontId="6" fillId="0" borderId="50" xfId="2" applyNumberFormat="1" applyFont="1" applyFill="1" applyBorder="1"/>
    <xf numFmtId="165" fontId="2" fillId="0" borderId="26" xfId="2" applyNumberFormat="1" applyFont="1" applyFill="1" applyBorder="1"/>
    <xf numFmtId="166" fontId="2" fillId="0" borderId="25" xfId="3" applyFont="1" applyFill="1" applyBorder="1"/>
    <xf numFmtId="166" fontId="2" fillId="0" borderId="24" xfId="3" applyFont="1" applyFill="1" applyBorder="1"/>
    <xf numFmtId="165" fontId="2" fillId="0" borderId="28" xfId="2" applyNumberFormat="1" applyFont="1" applyFill="1" applyBorder="1"/>
    <xf numFmtId="166" fontId="2" fillId="0" borderId="28" xfId="3" applyFont="1" applyFill="1" applyBorder="1"/>
    <xf numFmtId="165" fontId="2" fillId="0" borderId="24" xfId="2" applyNumberFormat="1" applyFont="1" applyFill="1" applyBorder="1"/>
    <xf numFmtId="165" fontId="2" fillId="0" borderId="18" xfId="2" applyNumberFormat="1" applyFont="1" applyFill="1" applyBorder="1" applyAlignment="1">
      <alignment horizontal="center"/>
    </xf>
    <xf numFmtId="165" fontId="2" fillId="0" borderId="26" xfId="2" applyNumberFormat="1" applyFont="1" applyFill="1" applyBorder="1" applyAlignment="1">
      <alignment horizontal="center"/>
    </xf>
    <xf numFmtId="165" fontId="2" fillId="0" borderId="19" xfId="2" applyNumberFormat="1" applyFont="1" applyFill="1" applyBorder="1" applyAlignment="1">
      <alignment horizontal="center"/>
    </xf>
    <xf numFmtId="9" fontId="8" fillId="0" borderId="0" xfId="1" applyFont="1" applyFill="1"/>
    <xf numFmtId="0" fontId="2" fillId="0" borderId="19" xfId="0" applyFont="1" applyBorder="1" applyAlignment="1">
      <alignment horizontal="left" wrapText="1"/>
    </xf>
    <xf numFmtId="165" fontId="2" fillId="0" borderId="27" xfId="2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2" fillId="13" borderId="19" xfId="0" applyFont="1" applyFill="1" applyBorder="1" applyAlignment="1">
      <alignment horizontal="left" wrapText="1"/>
    </xf>
    <xf numFmtId="0" fontId="2" fillId="0" borderId="19" xfId="0" applyFont="1" applyBorder="1"/>
    <xf numFmtId="165" fontId="6" fillId="0" borderId="26" xfId="2" applyNumberFormat="1" applyFont="1" applyFill="1" applyBorder="1"/>
    <xf numFmtId="166" fontId="6" fillId="0" borderId="19" xfId="3" applyFont="1" applyFill="1" applyBorder="1"/>
    <xf numFmtId="166" fontId="6" fillId="0" borderId="25" xfId="3" applyFont="1" applyFill="1" applyBorder="1"/>
    <xf numFmtId="165" fontId="6" fillId="0" borderId="19" xfId="2" applyNumberFormat="1" applyFont="1" applyFill="1" applyBorder="1"/>
    <xf numFmtId="0" fontId="2" fillId="0" borderId="26" xfId="0" applyFont="1" applyBorder="1"/>
    <xf numFmtId="0" fontId="8" fillId="0" borderId="0" xfId="0" applyFont="1"/>
    <xf numFmtId="167" fontId="2" fillId="0" borderId="19" xfId="2" applyNumberFormat="1" applyFont="1" applyFill="1" applyBorder="1"/>
    <xf numFmtId="165" fontId="2" fillId="0" borderId="0" xfId="2" applyNumberFormat="1" applyFont="1" applyFill="1"/>
    <xf numFmtId="0" fontId="2" fillId="13" borderId="19" xfId="0" applyFont="1" applyFill="1" applyBorder="1" applyAlignment="1">
      <alignment vertical="center" wrapText="1"/>
    </xf>
    <xf numFmtId="0" fontId="7" fillId="0" borderId="19" xfId="0" applyFont="1" applyBorder="1" applyAlignment="1">
      <alignment horizontal="center" vertical="center"/>
    </xf>
    <xf numFmtId="165" fontId="2" fillId="0" borderId="25" xfId="2" applyNumberFormat="1" applyFont="1" applyFill="1" applyBorder="1" applyAlignment="1">
      <alignment vertical="center"/>
    </xf>
    <xf numFmtId="165" fontId="2" fillId="0" borderId="26" xfId="2" applyNumberFormat="1" applyFont="1" applyFill="1" applyBorder="1" applyAlignment="1">
      <alignment horizontal="center" vertical="center"/>
    </xf>
    <xf numFmtId="165" fontId="2" fillId="0" borderId="19" xfId="2" applyNumberFormat="1" applyFont="1" applyFill="1" applyBorder="1" applyAlignment="1">
      <alignment horizontal="center" vertical="center"/>
    </xf>
    <xf numFmtId="165" fontId="2" fillId="0" borderId="26" xfId="2" applyNumberFormat="1" applyFont="1" applyFill="1" applyBorder="1" applyAlignment="1">
      <alignment vertical="center"/>
    </xf>
    <xf numFmtId="166" fontId="2" fillId="0" borderId="19" xfId="3" applyFont="1" applyFill="1" applyBorder="1" applyAlignment="1">
      <alignment vertical="center"/>
    </xf>
    <xf numFmtId="165" fontId="2" fillId="0" borderId="19" xfId="2" applyNumberFormat="1" applyFont="1" applyFill="1" applyBorder="1" applyAlignment="1">
      <alignment vertical="center"/>
    </xf>
    <xf numFmtId="0" fontId="2" fillId="0" borderId="26" xfId="0" applyFont="1" applyBorder="1" applyAlignment="1">
      <alignment vertical="center"/>
    </xf>
    <xf numFmtId="166" fontId="2" fillId="0" borderId="25" xfId="3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9" xfId="0" applyFont="1" applyBorder="1" applyAlignment="1">
      <alignment vertical="center"/>
    </xf>
    <xf numFmtId="0" fontId="2" fillId="13" borderId="38" xfId="0" applyFont="1" applyFill="1" applyBorder="1"/>
    <xf numFmtId="0" fontId="7" fillId="0" borderId="38" xfId="0" applyFont="1" applyBorder="1" applyAlignment="1">
      <alignment horizontal="center"/>
    </xf>
    <xf numFmtId="165" fontId="2" fillId="0" borderId="39" xfId="2" applyNumberFormat="1" applyFont="1" applyFill="1" applyBorder="1"/>
    <xf numFmtId="165" fontId="2" fillId="0" borderId="51" xfId="2" applyNumberFormat="1" applyFont="1" applyFill="1" applyBorder="1" applyAlignment="1">
      <alignment horizontal="center"/>
    </xf>
    <xf numFmtId="165" fontId="2" fillId="0" borderId="38" xfId="2" applyNumberFormat="1" applyFont="1" applyFill="1" applyBorder="1" applyAlignment="1">
      <alignment horizontal="center"/>
    </xf>
    <xf numFmtId="0" fontId="2" fillId="0" borderId="38" xfId="0" applyFont="1" applyBorder="1"/>
    <xf numFmtId="165" fontId="2" fillId="0" borderId="52" xfId="2" applyNumberFormat="1" applyFont="1" applyFill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5" fontId="2" fillId="14" borderId="19" xfId="2" applyNumberFormat="1" applyFont="1" applyFill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2" fillId="0" borderId="55" xfId="3" applyFont="1" applyFill="1" applyBorder="1"/>
    <xf numFmtId="165" fontId="2" fillId="0" borderId="56" xfId="2" applyNumberFormat="1" applyFont="1" applyFill="1" applyBorder="1"/>
    <xf numFmtId="0" fontId="2" fillId="0" borderId="54" xfId="0" applyFont="1" applyBorder="1"/>
    <xf numFmtId="166" fontId="2" fillId="0" borderId="54" xfId="3" applyFont="1" applyFill="1" applyBorder="1"/>
    <xf numFmtId="165" fontId="2" fillId="11" borderId="43" xfId="2" applyNumberFormat="1" applyFont="1" applyFill="1" applyBorder="1"/>
    <xf numFmtId="0" fontId="2" fillId="11" borderId="4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165" fontId="2" fillId="6" borderId="45" xfId="0" applyNumberFormat="1" applyFont="1" applyFill="1" applyBorder="1"/>
    <xf numFmtId="166" fontId="2" fillId="6" borderId="9" xfId="3" applyFont="1" applyFill="1" applyBorder="1"/>
    <xf numFmtId="165" fontId="2" fillId="7" borderId="44" xfId="0" applyNumberFormat="1" applyFont="1" applyFill="1" applyBorder="1"/>
    <xf numFmtId="165" fontId="2" fillId="7" borderId="43" xfId="0" applyNumberFormat="1" applyFont="1" applyFill="1" applyBorder="1"/>
    <xf numFmtId="165" fontId="2" fillId="8" borderId="43" xfId="0" applyNumberFormat="1" applyFont="1" applyFill="1" applyBorder="1"/>
    <xf numFmtId="165" fontId="2" fillId="10" borderId="42" xfId="0" applyNumberFormat="1" applyFont="1" applyFill="1" applyBorder="1"/>
    <xf numFmtId="165" fontId="2" fillId="12" borderId="43" xfId="0" applyNumberFormat="1" applyFont="1" applyFill="1" applyBorder="1"/>
    <xf numFmtId="165" fontId="2" fillId="7" borderId="46" xfId="0" applyNumberFormat="1" applyFont="1" applyFill="1" applyBorder="1"/>
    <xf numFmtId="0" fontId="2" fillId="0" borderId="0" xfId="2" applyNumberFormat="1" applyFont="1"/>
    <xf numFmtId="0" fontId="2" fillId="0" borderId="0" xfId="3" applyNumberFormat="1" applyFont="1"/>
    <xf numFmtId="0" fontId="9" fillId="4" borderId="43" xfId="0" applyFont="1" applyFill="1" applyBorder="1" applyAlignment="1">
      <alignment vertical="center"/>
    </xf>
    <xf numFmtId="0" fontId="9" fillId="4" borderId="0" xfId="3" applyNumberFormat="1" applyFont="1" applyFill="1" applyAlignment="1">
      <alignment vertical="center"/>
    </xf>
    <xf numFmtId="0" fontId="9" fillId="4" borderId="43" xfId="3" applyNumberFormat="1" applyFont="1" applyFill="1" applyBorder="1" applyAlignment="1">
      <alignment vertical="center"/>
    </xf>
    <xf numFmtId="165" fontId="7" fillId="15" borderId="43" xfId="2" applyNumberFormat="1" applyFont="1" applyFill="1" applyBorder="1"/>
    <xf numFmtId="0" fontId="6" fillId="15" borderId="4" xfId="0" applyFont="1" applyFill="1" applyBorder="1" applyAlignment="1">
      <alignment horizontal="center"/>
    </xf>
    <xf numFmtId="0" fontId="6" fillId="15" borderId="5" xfId="0" applyFont="1" applyFill="1" applyBorder="1" applyAlignment="1">
      <alignment horizontal="center"/>
    </xf>
    <xf numFmtId="165" fontId="6" fillId="15" borderId="9" xfId="0" applyNumberFormat="1" applyFont="1" applyFill="1" applyBorder="1"/>
    <xf numFmtId="165" fontId="6" fillId="15" borderId="11" xfId="0" applyNumberFormat="1" applyFont="1" applyFill="1" applyBorder="1"/>
    <xf numFmtId="166" fontId="6" fillId="15" borderId="11" xfId="3" applyFont="1" applyFill="1" applyBorder="1"/>
    <xf numFmtId="165" fontId="6" fillId="15" borderId="7" xfId="0" applyNumberFormat="1" applyFont="1" applyFill="1" applyBorder="1"/>
    <xf numFmtId="166" fontId="6" fillId="15" borderId="12" xfId="3" applyFont="1" applyFill="1" applyBorder="1"/>
    <xf numFmtId="166" fontId="6" fillId="15" borderId="9" xfId="3" applyFont="1" applyFill="1" applyBorder="1"/>
    <xf numFmtId="166" fontId="6" fillId="15" borderId="44" xfId="3" applyFont="1" applyFill="1" applyBorder="1"/>
    <xf numFmtId="165" fontId="6" fillId="15" borderId="43" xfId="0" applyNumberFormat="1" applyFont="1" applyFill="1" applyBorder="1"/>
    <xf numFmtId="166" fontId="2" fillId="0" borderId="0" xfId="3" applyFont="1" applyBorder="1"/>
    <xf numFmtId="0" fontId="7" fillId="16" borderId="1" xfId="0" applyFont="1" applyFill="1" applyBorder="1"/>
    <xf numFmtId="0" fontId="7" fillId="16" borderId="10" xfId="0" applyFont="1" applyFill="1" applyBorder="1" applyAlignment="1">
      <alignment horizontal="center"/>
    </xf>
    <xf numFmtId="166" fontId="2" fillId="0" borderId="0" xfId="0" applyNumberFormat="1" applyFont="1"/>
    <xf numFmtId="0" fontId="2" fillId="17" borderId="17" xfId="0" applyFont="1" applyFill="1" applyBorder="1"/>
    <xf numFmtId="165" fontId="2" fillId="17" borderId="14" xfId="2" applyNumberFormat="1" applyFont="1" applyFill="1" applyBorder="1" applyAlignment="1">
      <alignment horizontal="center"/>
    </xf>
    <xf numFmtId="0" fontId="2" fillId="17" borderId="26" xfId="0" applyFont="1" applyFill="1" applyBorder="1"/>
    <xf numFmtId="165" fontId="2" fillId="17" borderId="24" xfId="2" applyNumberFormat="1" applyFont="1" applyFill="1" applyBorder="1" applyAlignment="1">
      <alignment horizontal="center"/>
    </xf>
    <xf numFmtId="169" fontId="10" fillId="0" borderId="0" xfId="4" applyFont="1" applyBorder="1"/>
    <xf numFmtId="0" fontId="2" fillId="17" borderId="35" xfId="0" applyFont="1" applyFill="1" applyBorder="1"/>
    <xf numFmtId="165" fontId="2" fillId="17" borderId="32" xfId="2" applyNumberFormat="1" applyFont="1" applyFill="1" applyBorder="1" applyAlignment="1">
      <alignment horizontal="center"/>
    </xf>
    <xf numFmtId="165" fontId="7" fillId="16" borderId="43" xfId="0" applyNumberFormat="1" applyFont="1" applyFill="1" applyBorder="1" applyAlignment="1">
      <alignment horizontal="center"/>
    </xf>
    <xf numFmtId="0" fontId="2" fillId="17" borderId="25" xfId="0" applyFont="1" applyFill="1" applyBorder="1" applyAlignment="1">
      <alignment horizontal="center"/>
    </xf>
    <xf numFmtId="0" fontId="2" fillId="17" borderId="50" xfId="0" applyFont="1" applyFill="1" applyBorder="1" applyAlignment="1">
      <alignment horizontal="center"/>
    </xf>
    <xf numFmtId="0" fontId="2" fillId="17" borderId="34" xfId="0" applyFont="1" applyFill="1" applyBorder="1" applyAlignment="1">
      <alignment horizontal="center"/>
    </xf>
    <xf numFmtId="0" fontId="2" fillId="17" borderId="58" xfId="0" applyFont="1" applyFill="1" applyBorder="1" applyAlignment="1">
      <alignment horizontal="center"/>
    </xf>
    <xf numFmtId="0" fontId="7" fillId="16" borderId="4" xfId="0" applyFont="1" applyFill="1" applyBorder="1" applyAlignment="1">
      <alignment horizontal="center"/>
    </xf>
    <xf numFmtId="0" fontId="7" fillId="16" borderId="5" xfId="0" applyFont="1" applyFill="1" applyBorder="1" applyAlignment="1">
      <alignment horizontal="center"/>
    </xf>
    <xf numFmtId="165" fontId="2" fillId="0" borderId="23" xfId="2" applyNumberFormat="1" applyFont="1" applyFill="1" applyBorder="1" applyAlignment="1">
      <alignment horizontal="center"/>
    </xf>
    <xf numFmtId="165" fontId="2" fillId="0" borderId="50" xfId="2" applyNumberFormat="1" applyFont="1" applyFill="1" applyBorder="1" applyAlignment="1">
      <alignment horizontal="center"/>
    </xf>
    <xf numFmtId="165" fontId="2" fillId="0" borderId="53" xfId="2" applyNumberFormat="1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/>
    </xf>
    <xf numFmtId="0" fontId="7" fillId="11" borderId="6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15" borderId="4" xfId="0" applyFont="1" applyFill="1" applyBorder="1" applyAlignment="1">
      <alignment horizontal="center"/>
    </xf>
    <xf numFmtId="0" fontId="7" fillId="15" borderId="5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6" borderId="7" xfId="0" applyFont="1" applyFill="1" applyBorder="1" applyAlignment="1">
      <alignment horizontal="center"/>
    </xf>
    <xf numFmtId="0" fontId="2" fillId="17" borderId="16" xfId="0" applyFont="1" applyFill="1" applyBorder="1" applyAlignment="1">
      <alignment horizontal="center"/>
    </xf>
    <xf numFmtId="0" fontId="2" fillId="17" borderId="49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/>
    </xf>
    <xf numFmtId="0" fontId="5" fillId="5" borderId="33" xfId="0" applyFont="1" applyFill="1" applyBorder="1" applyAlignment="1">
      <alignment horizontal="center"/>
    </xf>
  </cellXfs>
  <cellStyles count="5">
    <cellStyle name="Millares [0] 2" xfId="3" xr:uid="{D443D5C1-F8D4-4207-B1A0-DFE356FDC5BB}"/>
    <cellStyle name="Millares 2" xfId="2" xr:uid="{44F95063-2306-4A89-A8E2-C6827E3A25B3}"/>
    <cellStyle name="Moneda [0] 2" xfId="4" xr:uid="{81B3BFEA-2DFE-4DE9-93FE-D7A4E12BB14F}"/>
    <cellStyle name="Normal" xfId="0" builtinId="0"/>
    <cellStyle name="Porcentaje" xfId="1" builtinId="5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299508</xdr:colOff>
      <xdr:row>2</xdr:row>
      <xdr:rowOff>4234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BD549380-0E42-4E57-B69B-7D494A033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299508" cy="309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F0FE0-4B8A-48A2-B15F-41183B11B35A}">
  <dimension ref="A3:BA97"/>
  <sheetViews>
    <sheetView tabSelected="1" topLeftCell="B9" zoomScale="90" zoomScaleNormal="90" workbookViewId="0">
      <pane xSplit="1" topLeftCell="Z1" activePane="topRight" state="frozen"/>
      <selection activeCell="AA39" sqref="AA39:AA86"/>
      <selection pane="topRight" activeCell="AI76" sqref="AI76"/>
    </sheetView>
  </sheetViews>
  <sheetFormatPr baseColWidth="10" defaultColWidth="11.42578125" defaultRowHeight="12" outlineLevelRow="1" x14ac:dyDescent="0.2"/>
  <cols>
    <col min="1" max="1" width="5.42578125" style="1" bestFit="1" customWidth="1"/>
    <col min="2" max="2" width="53.7109375" style="1" bestFit="1" customWidth="1"/>
    <col min="3" max="3" width="9.7109375" style="1" bestFit="1" customWidth="1"/>
    <col min="4" max="4" width="20.85546875" style="3" customWidth="1"/>
    <col min="5" max="5" width="13.42578125" style="4" customWidth="1"/>
    <col min="6" max="6" width="14.85546875" style="4" customWidth="1"/>
    <col min="7" max="7" width="11.42578125" style="4" customWidth="1"/>
    <col min="8" max="8" width="14.85546875" style="1" hidden="1" customWidth="1"/>
    <col min="9" max="9" width="13.42578125" style="1" hidden="1" customWidth="1"/>
    <col min="10" max="12" width="13.42578125" style="5" hidden="1" customWidth="1"/>
    <col min="13" max="15" width="13.42578125" style="1" customWidth="1"/>
    <col min="16" max="16" width="14" style="5" hidden="1" customWidth="1"/>
    <col min="17" max="18" width="13.42578125" style="1" hidden="1" customWidth="1"/>
    <col min="19" max="19" width="14" style="1" hidden="1" customWidth="1"/>
    <col min="20" max="20" width="13.5703125" style="1" hidden="1" customWidth="1"/>
    <col min="21" max="21" width="13.42578125" style="1" hidden="1" customWidth="1"/>
    <col min="22" max="24" width="13.42578125" style="5" hidden="1" customWidth="1"/>
    <col min="25" max="27" width="13.42578125" style="5" customWidth="1"/>
    <col min="28" max="28" width="14" style="5" hidden="1" customWidth="1"/>
    <col min="29" max="30" width="13.42578125" style="5" hidden="1" customWidth="1"/>
    <col min="31" max="31" width="13.5703125" style="5" hidden="1" customWidth="1"/>
    <col min="32" max="32" width="14" style="5" hidden="1" customWidth="1"/>
    <col min="33" max="33" width="13.85546875" style="5" bestFit="1" customWidth="1"/>
    <col min="34" max="34" width="22.42578125" style="1" bestFit="1" customWidth="1"/>
    <col min="35" max="35" width="12.42578125" style="1" bestFit="1" customWidth="1"/>
    <col min="36" max="36" width="13.42578125" style="1" hidden="1" customWidth="1"/>
    <col min="37" max="37" width="7" style="1" bestFit="1" customWidth="1"/>
    <col min="38" max="38" width="9.5703125" style="1" bestFit="1" customWidth="1"/>
    <col min="39" max="41" width="12.42578125" style="1" bestFit="1" customWidth="1"/>
    <col min="42" max="43" width="11.42578125" style="1" bestFit="1" customWidth="1"/>
    <col min="44" max="44" width="9.28515625" style="1" bestFit="1" customWidth="1"/>
    <col min="45" max="45" width="12.5703125" style="1" bestFit="1" customWidth="1"/>
    <col min="46" max="46" width="10" style="1" bestFit="1" customWidth="1"/>
    <col min="47" max="47" width="11.85546875" style="1" bestFit="1" customWidth="1"/>
    <col min="48" max="48" width="11.140625" style="1" bestFit="1" customWidth="1"/>
    <col min="49" max="49" width="15" style="1" bestFit="1" customWidth="1"/>
    <col min="50" max="50" width="20.5703125" style="1" bestFit="1" customWidth="1"/>
    <col min="51" max="51" width="8" style="1" bestFit="1" customWidth="1"/>
    <col min="52" max="53" width="6.28515625" style="1" bestFit="1" customWidth="1"/>
    <col min="54" max="16384" width="11.42578125" style="1"/>
  </cols>
  <sheetData>
    <row r="3" spans="1:34" x14ac:dyDescent="0.2">
      <c r="B3" s="2" t="s">
        <v>0</v>
      </c>
    </row>
    <row r="4" spans="1:34" x14ac:dyDescent="0.2">
      <c r="B4" s="2" t="s">
        <v>1</v>
      </c>
    </row>
    <row r="5" spans="1:34" x14ac:dyDescent="0.2">
      <c r="B5" s="2" t="s">
        <v>2</v>
      </c>
      <c r="H5" s="265" t="s">
        <v>3</v>
      </c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</row>
    <row r="6" spans="1:34" x14ac:dyDescent="0.2"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</row>
    <row r="7" spans="1:34" x14ac:dyDescent="0.2"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</row>
    <row r="10" spans="1:34" x14ac:dyDescent="0.2">
      <c r="B10" s="6" t="s">
        <v>4</v>
      </c>
    </row>
    <row r="11" spans="1:34" x14ac:dyDescent="0.2">
      <c r="B11" s="6" t="s">
        <v>5</v>
      </c>
    </row>
    <row r="12" spans="1:34" x14ac:dyDescent="0.2">
      <c r="B12" s="6" t="s">
        <v>6</v>
      </c>
    </row>
    <row r="13" spans="1:34" ht="12.75" thickBot="1" x14ac:dyDescent="0.25"/>
    <row r="14" spans="1:34" ht="12.75" thickBot="1" x14ac:dyDescent="0.25">
      <c r="A14" s="7"/>
      <c r="B14" s="266" t="s">
        <v>7</v>
      </c>
      <c r="C14" s="266"/>
      <c r="D14" s="267"/>
      <c r="E14" s="268" t="s">
        <v>8</v>
      </c>
      <c r="F14" s="269"/>
      <c r="G14" s="270"/>
      <c r="H14" s="254" t="s">
        <v>9</v>
      </c>
      <c r="I14" s="255"/>
      <c r="J14" s="255"/>
      <c r="K14" s="255"/>
      <c r="L14" s="255"/>
      <c r="M14" s="255"/>
      <c r="N14" s="271"/>
      <c r="O14" s="257"/>
      <c r="P14" s="257"/>
      <c r="Q14" s="257"/>
      <c r="R14" s="257"/>
      <c r="S14" s="257"/>
      <c r="T14" s="258"/>
      <c r="U14" s="259" t="s">
        <v>10</v>
      </c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1"/>
    </row>
    <row r="15" spans="1:34" ht="24.75" outlineLevel="1" thickBot="1" x14ac:dyDescent="0.25">
      <c r="A15" s="8" t="s">
        <v>11</v>
      </c>
      <c r="B15" s="9" t="s">
        <v>12</v>
      </c>
      <c r="C15" s="9" t="s">
        <v>13</v>
      </c>
      <c r="D15" s="10" t="s">
        <v>14</v>
      </c>
      <c r="E15" s="11">
        <v>1</v>
      </c>
      <c r="F15" s="9">
        <v>2</v>
      </c>
      <c r="G15" s="12">
        <v>3</v>
      </c>
      <c r="H15" s="13" t="s">
        <v>15</v>
      </c>
      <c r="I15" s="14" t="s">
        <v>16</v>
      </c>
      <c r="J15" s="15" t="s">
        <v>17</v>
      </c>
      <c r="K15" s="15" t="s">
        <v>18</v>
      </c>
      <c r="L15" s="15" t="s">
        <v>19</v>
      </c>
      <c r="M15" s="16" t="s">
        <v>20</v>
      </c>
      <c r="N15" s="16" t="s">
        <v>21</v>
      </c>
      <c r="O15" s="16" t="s">
        <v>22</v>
      </c>
      <c r="P15" s="15" t="s">
        <v>23</v>
      </c>
      <c r="Q15" s="16" t="s">
        <v>24</v>
      </c>
      <c r="R15" s="16" t="s">
        <v>25</v>
      </c>
      <c r="S15" s="16" t="s">
        <v>26</v>
      </c>
      <c r="T15" s="17" t="s">
        <v>27</v>
      </c>
      <c r="U15" s="18" t="s">
        <v>16</v>
      </c>
      <c r="V15" s="19" t="s">
        <v>17</v>
      </c>
      <c r="W15" s="19" t="s">
        <v>18</v>
      </c>
      <c r="X15" s="19" t="s">
        <v>19</v>
      </c>
      <c r="Y15" s="19" t="s">
        <v>20</v>
      </c>
      <c r="Z15" s="19" t="s">
        <v>21</v>
      </c>
      <c r="AA15" s="19" t="s">
        <v>22</v>
      </c>
      <c r="AB15" s="19" t="s">
        <v>23</v>
      </c>
      <c r="AC15" s="19" t="s">
        <v>24</v>
      </c>
      <c r="AD15" s="19" t="s">
        <v>25</v>
      </c>
      <c r="AE15" s="19" t="s">
        <v>26</v>
      </c>
      <c r="AF15" s="20" t="s">
        <v>27</v>
      </c>
      <c r="AG15" s="21" t="s">
        <v>28</v>
      </c>
      <c r="AH15" s="22" t="s">
        <v>29</v>
      </c>
    </row>
    <row r="16" spans="1:34" outlineLevel="1" x14ac:dyDescent="0.2">
      <c r="A16" s="23">
        <v>1</v>
      </c>
      <c r="B16" s="24" t="s">
        <v>30</v>
      </c>
      <c r="C16" s="25" t="s">
        <v>31</v>
      </c>
      <c r="D16" s="26">
        <v>1581829896</v>
      </c>
      <c r="E16" s="27"/>
      <c r="F16" s="28"/>
      <c r="G16" s="29"/>
      <c r="H16" s="30">
        <f t="shared" ref="H16:H34" si="0">SUM(I16:T16)</f>
        <v>933666291</v>
      </c>
      <c r="I16" s="31">
        <f>131819158+10932185</f>
        <v>142751343</v>
      </c>
      <c r="J16" s="31">
        <v>131819158</v>
      </c>
      <c r="K16" s="31">
        <v>131819158</v>
      </c>
      <c r="L16" s="32">
        <v>131819158</v>
      </c>
      <c r="M16" s="32">
        <v>131819158</v>
      </c>
      <c r="N16" s="33">
        <v>131819158</v>
      </c>
      <c r="O16" s="34">
        <v>131819158</v>
      </c>
      <c r="P16" s="35"/>
      <c r="Q16" s="34"/>
      <c r="R16" s="34"/>
      <c r="S16" s="34"/>
      <c r="T16" s="36"/>
      <c r="U16" s="37">
        <f>+I16</f>
        <v>142751343</v>
      </c>
      <c r="V16" s="38">
        <f t="shared" ref="V16:AF31" si="1">+J16</f>
        <v>131819158</v>
      </c>
      <c r="W16" s="38">
        <f t="shared" si="1"/>
        <v>131819158</v>
      </c>
      <c r="X16" s="38">
        <f t="shared" si="1"/>
        <v>131819158</v>
      </c>
      <c r="Y16" s="38">
        <f t="shared" si="1"/>
        <v>131819158</v>
      </c>
      <c r="Z16" s="38">
        <f t="shared" si="1"/>
        <v>131819158</v>
      </c>
      <c r="AA16" s="38">
        <f t="shared" si="1"/>
        <v>131819158</v>
      </c>
      <c r="AB16" s="38">
        <f t="shared" si="1"/>
        <v>0</v>
      </c>
      <c r="AC16" s="38">
        <f t="shared" si="1"/>
        <v>0</v>
      </c>
      <c r="AD16" s="38">
        <f t="shared" si="1"/>
        <v>0</v>
      </c>
      <c r="AE16" s="38">
        <f t="shared" si="1"/>
        <v>0</v>
      </c>
      <c r="AF16" s="39">
        <f t="shared" si="1"/>
        <v>0</v>
      </c>
      <c r="AG16" s="40">
        <f>SUM(U16:AF16)</f>
        <v>933666291</v>
      </c>
      <c r="AH16" s="41">
        <f t="shared" ref="AH16:AH35" si="2">+H16-AG16</f>
        <v>0</v>
      </c>
    </row>
    <row r="17" spans="1:34" outlineLevel="1" x14ac:dyDescent="0.2">
      <c r="A17" s="42">
        <v>2</v>
      </c>
      <c r="B17" s="43" t="s">
        <v>32</v>
      </c>
      <c r="C17" s="44" t="s">
        <v>31</v>
      </c>
      <c r="D17" s="45">
        <v>98573160</v>
      </c>
      <c r="E17" s="46"/>
      <c r="F17" s="47"/>
      <c r="G17" s="48"/>
      <c r="H17" s="49">
        <f t="shared" si="0"/>
        <v>58078706</v>
      </c>
      <c r="I17" s="32">
        <f>8214430+577696</f>
        <v>8792126</v>
      </c>
      <c r="J17" s="32">
        <v>8214430</v>
      </c>
      <c r="K17" s="32">
        <v>8214430</v>
      </c>
      <c r="L17" s="32">
        <v>8214430</v>
      </c>
      <c r="M17" s="32">
        <v>8214430</v>
      </c>
      <c r="N17" s="50">
        <v>8214430</v>
      </c>
      <c r="O17" s="51">
        <v>8214430</v>
      </c>
      <c r="P17" s="52"/>
      <c r="Q17" s="51"/>
      <c r="R17" s="51"/>
      <c r="S17" s="51"/>
      <c r="T17" s="45"/>
      <c r="U17" s="53">
        <f t="shared" ref="U17:AF34" si="3">+I17</f>
        <v>8792126</v>
      </c>
      <c r="V17" s="54">
        <f t="shared" si="1"/>
        <v>8214430</v>
      </c>
      <c r="W17" s="54">
        <f t="shared" si="1"/>
        <v>8214430</v>
      </c>
      <c r="X17" s="54">
        <f t="shared" si="1"/>
        <v>8214430</v>
      </c>
      <c r="Y17" s="54">
        <f t="shared" si="1"/>
        <v>8214430</v>
      </c>
      <c r="Z17" s="54">
        <f t="shared" si="1"/>
        <v>8214430</v>
      </c>
      <c r="AA17" s="54">
        <f t="shared" si="1"/>
        <v>8214430</v>
      </c>
      <c r="AB17" s="54">
        <f t="shared" si="1"/>
        <v>0</v>
      </c>
      <c r="AC17" s="54">
        <f t="shared" si="1"/>
        <v>0</v>
      </c>
      <c r="AD17" s="54">
        <f t="shared" si="1"/>
        <v>0</v>
      </c>
      <c r="AE17" s="54">
        <f t="shared" si="1"/>
        <v>0</v>
      </c>
      <c r="AF17" s="55">
        <f t="shared" si="1"/>
        <v>0</v>
      </c>
      <c r="AG17" s="56">
        <f t="shared" ref="AG17:AG32" si="4">SUM(U17:AF17)</f>
        <v>58078706</v>
      </c>
      <c r="AH17" s="57">
        <f t="shared" si="2"/>
        <v>0</v>
      </c>
    </row>
    <row r="18" spans="1:34" outlineLevel="1" x14ac:dyDescent="0.2">
      <c r="A18" s="42">
        <v>3</v>
      </c>
      <c r="B18" s="43" t="s">
        <v>33</v>
      </c>
      <c r="C18" s="44"/>
      <c r="D18" s="45"/>
      <c r="E18" s="46"/>
      <c r="F18" s="47"/>
      <c r="G18" s="48"/>
      <c r="H18" s="49">
        <f t="shared" si="0"/>
        <v>0</v>
      </c>
      <c r="I18" s="32"/>
      <c r="J18" s="32"/>
      <c r="K18" s="32"/>
      <c r="L18" s="32"/>
      <c r="M18" s="32"/>
      <c r="N18" s="50"/>
      <c r="O18" s="51"/>
      <c r="P18" s="52"/>
      <c r="Q18" s="51"/>
      <c r="R18" s="51"/>
      <c r="S18" s="51"/>
      <c r="T18" s="45"/>
      <c r="U18" s="53">
        <f t="shared" si="3"/>
        <v>0</v>
      </c>
      <c r="V18" s="54">
        <f t="shared" si="1"/>
        <v>0</v>
      </c>
      <c r="W18" s="54">
        <f t="shared" si="1"/>
        <v>0</v>
      </c>
      <c r="X18" s="54">
        <f t="shared" si="1"/>
        <v>0</v>
      </c>
      <c r="Y18" s="54">
        <f t="shared" si="1"/>
        <v>0</v>
      </c>
      <c r="Z18" s="54">
        <f t="shared" si="1"/>
        <v>0</v>
      </c>
      <c r="AA18" s="54">
        <f t="shared" si="1"/>
        <v>0</v>
      </c>
      <c r="AB18" s="54">
        <f t="shared" si="1"/>
        <v>0</v>
      </c>
      <c r="AC18" s="54">
        <f t="shared" si="1"/>
        <v>0</v>
      </c>
      <c r="AD18" s="54">
        <f t="shared" si="1"/>
        <v>0</v>
      </c>
      <c r="AE18" s="54">
        <f t="shared" si="1"/>
        <v>0</v>
      </c>
      <c r="AF18" s="55">
        <f t="shared" si="1"/>
        <v>0</v>
      </c>
      <c r="AG18" s="56">
        <f t="shared" si="4"/>
        <v>0</v>
      </c>
      <c r="AH18" s="57">
        <f t="shared" si="2"/>
        <v>0</v>
      </c>
    </row>
    <row r="19" spans="1:34" outlineLevel="1" x14ac:dyDescent="0.2">
      <c r="A19" s="42">
        <v>4</v>
      </c>
      <c r="B19" s="43" t="s">
        <v>34</v>
      </c>
      <c r="C19" s="44"/>
      <c r="D19" s="45"/>
      <c r="E19" s="46"/>
      <c r="F19" s="47"/>
      <c r="G19" s="48"/>
      <c r="H19" s="49">
        <f t="shared" si="0"/>
        <v>0</v>
      </c>
      <c r="I19" s="32"/>
      <c r="J19" s="32"/>
      <c r="K19" s="32"/>
      <c r="L19" s="32"/>
      <c r="M19" s="32"/>
      <c r="N19" s="50"/>
      <c r="O19" s="51"/>
      <c r="P19" s="52"/>
      <c r="Q19" s="51"/>
      <c r="R19" s="51"/>
      <c r="S19" s="51"/>
      <c r="T19" s="45"/>
      <c r="U19" s="53">
        <f t="shared" si="3"/>
        <v>0</v>
      </c>
      <c r="V19" s="54">
        <f t="shared" si="1"/>
        <v>0</v>
      </c>
      <c r="W19" s="54">
        <f t="shared" si="1"/>
        <v>0</v>
      </c>
      <c r="X19" s="54">
        <f t="shared" si="1"/>
        <v>0</v>
      </c>
      <c r="Y19" s="54">
        <f t="shared" si="1"/>
        <v>0</v>
      </c>
      <c r="Z19" s="54">
        <f t="shared" si="1"/>
        <v>0</v>
      </c>
      <c r="AA19" s="54">
        <f t="shared" si="1"/>
        <v>0</v>
      </c>
      <c r="AB19" s="54">
        <f t="shared" si="1"/>
        <v>0</v>
      </c>
      <c r="AC19" s="54">
        <f t="shared" si="1"/>
        <v>0</v>
      </c>
      <c r="AD19" s="54">
        <f t="shared" si="1"/>
        <v>0</v>
      </c>
      <c r="AE19" s="54">
        <f t="shared" si="1"/>
        <v>0</v>
      </c>
      <c r="AF19" s="55">
        <f t="shared" si="1"/>
        <v>0</v>
      </c>
      <c r="AG19" s="56">
        <f t="shared" si="4"/>
        <v>0</v>
      </c>
      <c r="AH19" s="57">
        <f t="shared" si="2"/>
        <v>0</v>
      </c>
    </row>
    <row r="20" spans="1:34" outlineLevel="1" x14ac:dyDescent="0.2">
      <c r="A20" s="42">
        <v>5</v>
      </c>
      <c r="B20" s="43" t="s">
        <v>35</v>
      </c>
      <c r="C20" s="44"/>
      <c r="D20" s="58"/>
      <c r="E20" s="46"/>
      <c r="F20" s="47"/>
      <c r="G20" s="48"/>
      <c r="H20" s="49">
        <f t="shared" si="0"/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59"/>
      <c r="P20" s="60"/>
      <c r="Q20" s="59"/>
      <c r="R20" s="59"/>
      <c r="S20" s="59"/>
      <c r="T20" s="58"/>
      <c r="U20" s="53">
        <f t="shared" si="3"/>
        <v>0</v>
      </c>
      <c r="V20" s="54">
        <f t="shared" si="1"/>
        <v>0</v>
      </c>
      <c r="W20" s="54">
        <f t="shared" si="1"/>
        <v>0</v>
      </c>
      <c r="X20" s="54">
        <f t="shared" si="1"/>
        <v>0</v>
      </c>
      <c r="Y20" s="54">
        <f t="shared" si="1"/>
        <v>0</v>
      </c>
      <c r="Z20" s="54">
        <f t="shared" si="1"/>
        <v>0</v>
      </c>
      <c r="AA20" s="54">
        <f t="shared" si="1"/>
        <v>0</v>
      </c>
      <c r="AB20" s="54">
        <f t="shared" si="1"/>
        <v>0</v>
      </c>
      <c r="AC20" s="54">
        <f t="shared" si="1"/>
        <v>0</v>
      </c>
      <c r="AD20" s="54">
        <f t="shared" si="1"/>
        <v>0</v>
      </c>
      <c r="AE20" s="54">
        <f t="shared" si="1"/>
        <v>0</v>
      </c>
      <c r="AF20" s="55">
        <f t="shared" si="1"/>
        <v>0</v>
      </c>
      <c r="AG20" s="61">
        <f t="shared" si="4"/>
        <v>0</v>
      </c>
      <c r="AH20" s="62">
        <f t="shared" si="2"/>
        <v>0</v>
      </c>
    </row>
    <row r="21" spans="1:34" outlineLevel="1" x14ac:dyDescent="0.2">
      <c r="A21" s="42">
        <v>6</v>
      </c>
      <c r="B21" s="43" t="s">
        <v>36</v>
      </c>
      <c r="C21" s="44"/>
      <c r="D21" s="45"/>
      <c r="E21" s="46"/>
      <c r="F21" s="47"/>
      <c r="G21" s="48"/>
      <c r="H21" s="49">
        <f t="shared" si="0"/>
        <v>-6142346</v>
      </c>
      <c r="I21" s="32">
        <v>-877478</v>
      </c>
      <c r="J21" s="32">
        <v>-877478</v>
      </c>
      <c r="K21" s="32">
        <v>-877478</v>
      </c>
      <c r="L21" s="32">
        <v>-877478</v>
      </c>
      <c r="M21" s="32">
        <v>-877478</v>
      </c>
      <c r="N21" s="32">
        <v>-877478</v>
      </c>
      <c r="O21" s="51">
        <v>-877478</v>
      </c>
      <c r="P21" s="52"/>
      <c r="Q21" s="51"/>
      <c r="R21" s="51"/>
      <c r="S21" s="51"/>
      <c r="T21" s="45"/>
      <c r="U21" s="53">
        <f t="shared" si="3"/>
        <v>-877478</v>
      </c>
      <c r="V21" s="54">
        <f t="shared" si="1"/>
        <v>-877478</v>
      </c>
      <c r="W21" s="54">
        <f t="shared" si="1"/>
        <v>-877478</v>
      </c>
      <c r="X21" s="54">
        <f t="shared" si="1"/>
        <v>-877478</v>
      </c>
      <c r="Y21" s="54">
        <f t="shared" si="1"/>
        <v>-877478</v>
      </c>
      <c r="Z21" s="54">
        <f t="shared" si="1"/>
        <v>-877478</v>
      </c>
      <c r="AA21" s="54">
        <f t="shared" si="1"/>
        <v>-877478</v>
      </c>
      <c r="AB21" s="54">
        <f t="shared" si="1"/>
        <v>0</v>
      </c>
      <c r="AC21" s="54">
        <f t="shared" si="1"/>
        <v>0</v>
      </c>
      <c r="AD21" s="54">
        <f t="shared" si="1"/>
        <v>0</v>
      </c>
      <c r="AE21" s="54">
        <f t="shared" si="1"/>
        <v>0</v>
      </c>
      <c r="AF21" s="55">
        <f t="shared" si="1"/>
        <v>0</v>
      </c>
      <c r="AG21" s="56">
        <f t="shared" si="4"/>
        <v>-6142346</v>
      </c>
      <c r="AH21" s="57">
        <f t="shared" si="2"/>
        <v>0</v>
      </c>
    </row>
    <row r="22" spans="1:34" outlineLevel="1" x14ac:dyDescent="0.2">
      <c r="A22" s="42"/>
      <c r="B22" s="43" t="s">
        <v>37</v>
      </c>
      <c r="C22" s="44"/>
      <c r="D22" s="45"/>
      <c r="E22" s="46"/>
      <c r="F22" s="47"/>
      <c r="G22" s="48"/>
      <c r="H22" s="49">
        <f t="shared" si="0"/>
        <v>0</v>
      </c>
      <c r="I22" s="32"/>
      <c r="J22" s="50"/>
      <c r="K22" s="32"/>
      <c r="L22" s="32"/>
      <c r="M22" s="32"/>
      <c r="N22" s="32"/>
      <c r="O22" s="51"/>
      <c r="P22" s="52"/>
      <c r="Q22" s="51"/>
      <c r="R22" s="51"/>
      <c r="S22" s="51"/>
      <c r="T22" s="45"/>
      <c r="U22" s="53">
        <f t="shared" si="3"/>
        <v>0</v>
      </c>
      <c r="V22" s="54">
        <f t="shared" si="1"/>
        <v>0</v>
      </c>
      <c r="W22" s="54">
        <f t="shared" si="1"/>
        <v>0</v>
      </c>
      <c r="X22" s="54">
        <f t="shared" si="1"/>
        <v>0</v>
      </c>
      <c r="Y22" s="54">
        <f t="shared" si="1"/>
        <v>0</v>
      </c>
      <c r="Z22" s="54">
        <f t="shared" si="1"/>
        <v>0</v>
      </c>
      <c r="AA22" s="54">
        <f t="shared" si="1"/>
        <v>0</v>
      </c>
      <c r="AB22" s="54">
        <f t="shared" si="1"/>
        <v>0</v>
      </c>
      <c r="AC22" s="54">
        <f t="shared" si="1"/>
        <v>0</v>
      </c>
      <c r="AD22" s="54">
        <f t="shared" si="1"/>
        <v>0</v>
      </c>
      <c r="AE22" s="54">
        <f t="shared" si="1"/>
        <v>0</v>
      </c>
      <c r="AF22" s="55">
        <f t="shared" si="1"/>
        <v>0</v>
      </c>
      <c r="AG22" s="56">
        <f t="shared" ref="AG22:AG29" si="5">SUM(U22:AF22)</f>
        <v>0</v>
      </c>
      <c r="AH22" s="57">
        <f t="shared" si="2"/>
        <v>0</v>
      </c>
    </row>
    <row r="23" spans="1:34" outlineLevel="1" x14ac:dyDescent="0.2">
      <c r="A23" s="42"/>
      <c r="B23" s="43" t="s">
        <v>38</v>
      </c>
      <c r="C23" s="44"/>
      <c r="D23" s="45"/>
      <c r="E23" s="46"/>
      <c r="F23" s="47"/>
      <c r="G23" s="48"/>
      <c r="H23" s="49">
        <f t="shared" si="0"/>
        <v>0</v>
      </c>
      <c r="I23" s="32"/>
      <c r="J23" s="50"/>
      <c r="K23" s="32"/>
      <c r="L23" s="32"/>
      <c r="M23" s="32"/>
      <c r="N23" s="32"/>
      <c r="O23" s="51"/>
      <c r="P23" s="52"/>
      <c r="Q23" s="51"/>
      <c r="R23" s="51"/>
      <c r="S23" s="51"/>
      <c r="T23" s="45"/>
      <c r="U23" s="53">
        <f t="shared" si="3"/>
        <v>0</v>
      </c>
      <c r="V23" s="54">
        <f t="shared" si="1"/>
        <v>0</v>
      </c>
      <c r="W23" s="54">
        <f t="shared" si="1"/>
        <v>0</v>
      </c>
      <c r="X23" s="54">
        <f t="shared" si="1"/>
        <v>0</v>
      </c>
      <c r="Y23" s="54">
        <f t="shared" si="1"/>
        <v>0</v>
      </c>
      <c r="Z23" s="54">
        <f t="shared" si="1"/>
        <v>0</v>
      </c>
      <c r="AA23" s="54">
        <f t="shared" si="1"/>
        <v>0</v>
      </c>
      <c r="AB23" s="54">
        <f t="shared" si="1"/>
        <v>0</v>
      </c>
      <c r="AC23" s="54">
        <f t="shared" si="1"/>
        <v>0</v>
      </c>
      <c r="AD23" s="54">
        <f t="shared" si="1"/>
        <v>0</v>
      </c>
      <c r="AE23" s="54">
        <f t="shared" si="1"/>
        <v>0</v>
      </c>
      <c r="AF23" s="55">
        <f t="shared" si="1"/>
        <v>0</v>
      </c>
      <c r="AG23" s="61">
        <f t="shared" si="5"/>
        <v>0</v>
      </c>
      <c r="AH23" s="62">
        <f t="shared" si="2"/>
        <v>0</v>
      </c>
    </row>
    <row r="24" spans="1:34" outlineLevel="1" x14ac:dyDescent="0.2">
      <c r="A24" s="42"/>
      <c r="B24" s="43" t="s">
        <v>39</v>
      </c>
      <c r="C24" s="44"/>
      <c r="D24" s="45"/>
      <c r="E24" s="46"/>
      <c r="F24" s="47"/>
      <c r="G24" s="48"/>
      <c r="H24" s="49">
        <f t="shared" si="0"/>
        <v>17002538</v>
      </c>
      <c r="I24" s="32">
        <v>2428934</v>
      </c>
      <c r="J24" s="50"/>
      <c r="K24" s="32">
        <v>4857868</v>
      </c>
      <c r="L24" s="32">
        <v>2428934</v>
      </c>
      <c r="M24" s="32">
        <v>2428934</v>
      </c>
      <c r="N24" s="32">
        <v>2428934</v>
      </c>
      <c r="O24" s="51">
        <v>2428934</v>
      </c>
      <c r="P24" s="52"/>
      <c r="Q24" s="51"/>
      <c r="R24" s="51"/>
      <c r="S24" s="51"/>
      <c r="T24" s="45"/>
      <c r="U24" s="53">
        <f t="shared" si="3"/>
        <v>2428934</v>
      </c>
      <c r="V24" s="54">
        <f t="shared" si="1"/>
        <v>0</v>
      </c>
      <c r="W24" s="54">
        <f t="shared" si="1"/>
        <v>4857868</v>
      </c>
      <c r="X24" s="54">
        <f t="shared" si="1"/>
        <v>2428934</v>
      </c>
      <c r="Y24" s="54">
        <f t="shared" si="1"/>
        <v>2428934</v>
      </c>
      <c r="Z24" s="54">
        <f t="shared" si="1"/>
        <v>2428934</v>
      </c>
      <c r="AA24" s="54">
        <f t="shared" si="1"/>
        <v>2428934</v>
      </c>
      <c r="AB24" s="54">
        <f t="shared" si="1"/>
        <v>0</v>
      </c>
      <c r="AC24" s="54">
        <f t="shared" si="1"/>
        <v>0</v>
      </c>
      <c r="AD24" s="54">
        <f t="shared" si="1"/>
        <v>0</v>
      </c>
      <c r="AE24" s="54">
        <f t="shared" si="1"/>
        <v>0</v>
      </c>
      <c r="AF24" s="55">
        <f t="shared" si="1"/>
        <v>0</v>
      </c>
      <c r="AG24" s="56">
        <f t="shared" si="5"/>
        <v>17002538</v>
      </c>
      <c r="AH24" s="57">
        <f t="shared" si="2"/>
        <v>0</v>
      </c>
    </row>
    <row r="25" spans="1:34" outlineLevel="1" x14ac:dyDescent="0.2">
      <c r="A25" s="42"/>
      <c r="B25" s="43" t="s">
        <v>40</v>
      </c>
      <c r="C25" s="44"/>
      <c r="D25" s="45"/>
      <c r="E25" s="46"/>
      <c r="F25" s="47"/>
      <c r="G25" s="48"/>
      <c r="H25" s="49">
        <f t="shared" si="0"/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51"/>
      <c r="P25" s="52"/>
      <c r="Q25" s="51"/>
      <c r="R25" s="51"/>
      <c r="S25" s="51"/>
      <c r="T25" s="45"/>
      <c r="U25" s="53">
        <f t="shared" si="3"/>
        <v>0</v>
      </c>
      <c r="V25" s="54">
        <f t="shared" si="1"/>
        <v>0</v>
      </c>
      <c r="W25" s="54">
        <f t="shared" si="1"/>
        <v>0</v>
      </c>
      <c r="X25" s="54">
        <f t="shared" si="1"/>
        <v>0</v>
      </c>
      <c r="Y25" s="54">
        <f t="shared" si="1"/>
        <v>0</v>
      </c>
      <c r="Z25" s="54">
        <f t="shared" si="1"/>
        <v>0</v>
      </c>
      <c r="AA25" s="54">
        <f t="shared" si="1"/>
        <v>0</v>
      </c>
      <c r="AB25" s="54">
        <f t="shared" si="1"/>
        <v>0</v>
      </c>
      <c r="AC25" s="54">
        <f t="shared" si="1"/>
        <v>0</v>
      </c>
      <c r="AD25" s="54">
        <f t="shared" si="1"/>
        <v>0</v>
      </c>
      <c r="AE25" s="54">
        <f t="shared" si="1"/>
        <v>0</v>
      </c>
      <c r="AF25" s="55">
        <f t="shared" si="1"/>
        <v>0</v>
      </c>
      <c r="AG25" s="56">
        <f t="shared" si="5"/>
        <v>0</v>
      </c>
      <c r="AH25" s="57">
        <f t="shared" si="2"/>
        <v>0</v>
      </c>
    </row>
    <row r="26" spans="1:34" outlineLevel="1" x14ac:dyDescent="0.2">
      <c r="A26" s="42">
        <v>7</v>
      </c>
      <c r="B26" s="43" t="s">
        <v>41</v>
      </c>
      <c r="C26" s="44"/>
      <c r="D26" s="45"/>
      <c r="E26" s="46"/>
      <c r="F26" s="47"/>
      <c r="G26" s="48"/>
      <c r="H26" s="49">
        <f t="shared" si="0"/>
        <v>2729440</v>
      </c>
      <c r="I26" s="32">
        <f>565269+60565</f>
        <v>625834</v>
      </c>
      <c r="J26" s="32">
        <v>350601</v>
      </c>
      <c r="K26" s="32">
        <v>350601</v>
      </c>
      <c r="L26" s="32">
        <v>350601</v>
      </c>
      <c r="M26" s="32">
        <v>350601</v>
      </c>
      <c r="N26" s="32">
        <v>350601</v>
      </c>
      <c r="O26" s="51">
        <v>350601</v>
      </c>
      <c r="P26" s="52"/>
      <c r="Q26" s="51"/>
      <c r="R26" s="51"/>
      <c r="S26" s="51"/>
      <c r="T26" s="45"/>
      <c r="U26" s="53">
        <f t="shared" si="3"/>
        <v>625834</v>
      </c>
      <c r="V26" s="54">
        <f t="shared" si="1"/>
        <v>350601</v>
      </c>
      <c r="W26" s="54">
        <f t="shared" si="1"/>
        <v>350601</v>
      </c>
      <c r="X26" s="54">
        <f t="shared" si="1"/>
        <v>350601</v>
      </c>
      <c r="Y26" s="54">
        <f t="shared" si="1"/>
        <v>350601</v>
      </c>
      <c r="Z26" s="54">
        <f t="shared" si="1"/>
        <v>350601</v>
      </c>
      <c r="AA26" s="54">
        <f t="shared" si="1"/>
        <v>350601</v>
      </c>
      <c r="AB26" s="54">
        <f t="shared" si="1"/>
        <v>0</v>
      </c>
      <c r="AC26" s="54">
        <f t="shared" si="1"/>
        <v>0</v>
      </c>
      <c r="AD26" s="54">
        <f t="shared" si="1"/>
        <v>0</v>
      </c>
      <c r="AE26" s="54">
        <f t="shared" si="1"/>
        <v>0</v>
      </c>
      <c r="AF26" s="55">
        <f t="shared" si="1"/>
        <v>0</v>
      </c>
      <c r="AG26" s="61">
        <f t="shared" si="5"/>
        <v>2729440</v>
      </c>
      <c r="AH26" s="62">
        <f t="shared" si="2"/>
        <v>0</v>
      </c>
    </row>
    <row r="27" spans="1:34" outlineLevel="1" x14ac:dyDescent="0.2">
      <c r="A27" s="42">
        <v>8</v>
      </c>
      <c r="B27" s="43" t="s">
        <v>42</v>
      </c>
      <c r="C27" s="44"/>
      <c r="D27" s="45"/>
      <c r="E27" s="46"/>
      <c r="F27" s="47"/>
      <c r="G27" s="48"/>
      <c r="H27" s="49">
        <f t="shared" si="0"/>
        <v>55544361</v>
      </c>
      <c r="I27" s="32">
        <v>906981</v>
      </c>
      <c r="J27" s="32"/>
      <c r="K27" s="32"/>
      <c r="L27" s="32">
        <v>26703496</v>
      </c>
      <c r="M27" s="32">
        <v>0</v>
      </c>
      <c r="N27" s="32">
        <v>27933884</v>
      </c>
      <c r="O27" s="51"/>
      <c r="P27" s="52"/>
      <c r="Q27" s="51"/>
      <c r="R27" s="51"/>
      <c r="S27" s="51"/>
      <c r="T27" s="45"/>
      <c r="U27" s="53">
        <f t="shared" si="3"/>
        <v>906981</v>
      </c>
      <c r="V27" s="54">
        <f t="shared" si="1"/>
        <v>0</v>
      </c>
      <c r="W27" s="54">
        <f t="shared" si="1"/>
        <v>0</v>
      </c>
      <c r="X27" s="54">
        <f t="shared" si="1"/>
        <v>26703496</v>
      </c>
      <c r="Y27" s="54">
        <f t="shared" si="1"/>
        <v>0</v>
      </c>
      <c r="Z27" s="54">
        <f t="shared" si="1"/>
        <v>27933884</v>
      </c>
      <c r="AA27" s="54">
        <f t="shared" si="1"/>
        <v>0</v>
      </c>
      <c r="AB27" s="54">
        <f t="shared" si="1"/>
        <v>0</v>
      </c>
      <c r="AC27" s="54">
        <f t="shared" si="1"/>
        <v>0</v>
      </c>
      <c r="AD27" s="54">
        <f t="shared" si="1"/>
        <v>0</v>
      </c>
      <c r="AE27" s="54">
        <f t="shared" si="1"/>
        <v>0</v>
      </c>
      <c r="AF27" s="55">
        <f t="shared" si="1"/>
        <v>0</v>
      </c>
      <c r="AG27" s="56">
        <f t="shared" si="5"/>
        <v>55544361</v>
      </c>
      <c r="AH27" s="57">
        <f t="shared" si="2"/>
        <v>0</v>
      </c>
    </row>
    <row r="28" spans="1:34" outlineLevel="1" x14ac:dyDescent="0.2">
      <c r="A28" s="63">
        <v>9</v>
      </c>
      <c r="B28" s="43" t="s">
        <v>43</v>
      </c>
      <c r="C28" s="44"/>
      <c r="D28" s="45"/>
      <c r="E28" s="46"/>
      <c r="F28" s="47"/>
      <c r="G28" s="48"/>
      <c r="H28" s="49">
        <f t="shared" si="0"/>
        <v>64172617</v>
      </c>
      <c r="I28" s="32">
        <v>1047871</v>
      </c>
      <c r="J28" s="32"/>
      <c r="K28" s="32"/>
      <c r="L28" s="32">
        <v>30851614</v>
      </c>
      <c r="M28" s="32"/>
      <c r="N28" s="32">
        <v>32273132</v>
      </c>
      <c r="O28" s="51"/>
      <c r="P28" s="52"/>
      <c r="Q28" s="51"/>
      <c r="R28" s="51"/>
      <c r="S28" s="51"/>
      <c r="T28" s="45"/>
      <c r="U28" s="53">
        <f t="shared" si="3"/>
        <v>1047871</v>
      </c>
      <c r="V28" s="54">
        <f t="shared" si="1"/>
        <v>0</v>
      </c>
      <c r="W28" s="54">
        <f t="shared" si="1"/>
        <v>0</v>
      </c>
      <c r="X28" s="54">
        <f t="shared" si="1"/>
        <v>30851614</v>
      </c>
      <c r="Y28" s="54">
        <f t="shared" si="1"/>
        <v>0</v>
      </c>
      <c r="Z28" s="54">
        <f t="shared" si="1"/>
        <v>32273132</v>
      </c>
      <c r="AA28" s="54">
        <f t="shared" si="1"/>
        <v>0</v>
      </c>
      <c r="AB28" s="54">
        <f t="shared" si="1"/>
        <v>0</v>
      </c>
      <c r="AC28" s="54">
        <f t="shared" si="1"/>
        <v>0</v>
      </c>
      <c r="AD28" s="54">
        <f t="shared" si="1"/>
        <v>0</v>
      </c>
      <c r="AE28" s="54">
        <f t="shared" si="1"/>
        <v>0</v>
      </c>
      <c r="AF28" s="55">
        <f t="shared" si="1"/>
        <v>0</v>
      </c>
      <c r="AG28" s="56">
        <f t="shared" si="5"/>
        <v>64172617</v>
      </c>
      <c r="AH28" s="57">
        <f t="shared" si="2"/>
        <v>0</v>
      </c>
    </row>
    <row r="29" spans="1:34" outlineLevel="1" x14ac:dyDescent="0.2">
      <c r="A29" s="63">
        <v>12</v>
      </c>
      <c r="B29" s="43" t="s">
        <v>44</v>
      </c>
      <c r="C29" s="44"/>
      <c r="D29" s="45"/>
      <c r="E29" s="46"/>
      <c r="F29" s="47"/>
      <c r="G29" s="48"/>
      <c r="H29" s="49">
        <f t="shared" si="0"/>
        <v>1760503</v>
      </c>
      <c r="I29" s="32">
        <f>247709+26540</f>
        <v>274249</v>
      </c>
      <c r="J29" s="32">
        <v>247709</v>
      </c>
      <c r="K29" s="32">
        <v>247709</v>
      </c>
      <c r="L29" s="32">
        <v>247709</v>
      </c>
      <c r="M29" s="32">
        <v>247709</v>
      </c>
      <c r="N29" s="32">
        <v>247709</v>
      </c>
      <c r="O29" s="51">
        <v>247709</v>
      </c>
      <c r="P29" s="52"/>
      <c r="Q29" s="51"/>
      <c r="R29" s="51"/>
      <c r="S29" s="51"/>
      <c r="T29" s="45"/>
      <c r="U29" s="53">
        <f t="shared" si="3"/>
        <v>274249</v>
      </c>
      <c r="V29" s="54">
        <f t="shared" si="1"/>
        <v>247709</v>
      </c>
      <c r="W29" s="54">
        <f t="shared" si="1"/>
        <v>247709</v>
      </c>
      <c r="X29" s="54">
        <f t="shared" si="1"/>
        <v>247709</v>
      </c>
      <c r="Y29" s="54">
        <f t="shared" si="1"/>
        <v>247709</v>
      </c>
      <c r="Z29" s="54">
        <f t="shared" si="1"/>
        <v>247709</v>
      </c>
      <c r="AA29" s="54">
        <f t="shared" si="1"/>
        <v>247709</v>
      </c>
      <c r="AB29" s="54">
        <f t="shared" si="1"/>
        <v>0</v>
      </c>
      <c r="AC29" s="54">
        <f t="shared" si="1"/>
        <v>0</v>
      </c>
      <c r="AD29" s="54">
        <f t="shared" si="1"/>
        <v>0</v>
      </c>
      <c r="AE29" s="54">
        <f t="shared" si="1"/>
        <v>0</v>
      </c>
      <c r="AF29" s="55">
        <f t="shared" si="1"/>
        <v>0</v>
      </c>
      <c r="AG29" s="61">
        <f t="shared" si="5"/>
        <v>1760503</v>
      </c>
      <c r="AH29" s="62">
        <f t="shared" si="2"/>
        <v>0</v>
      </c>
    </row>
    <row r="30" spans="1:34" outlineLevel="1" x14ac:dyDescent="0.2">
      <c r="A30" s="63">
        <v>13</v>
      </c>
      <c r="B30" s="43" t="s">
        <v>45</v>
      </c>
      <c r="C30" s="44"/>
      <c r="D30" s="45"/>
      <c r="E30" s="46"/>
      <c r="F30" s="47"/>
      <c r="G30" s="48"/>
      <c r="H30" s="49">
        <f t="shared" si="0"/>
        <v>0</v>
      </c>
      <c r="I30" s="32"/>
      <c r="J30" s="32"/>
      <c r="K30" s="32">
        <v>0</v>
      </c>
      <c r="L30" s="32">
        <v>0</v>
      </c>
      <c r="M30" s="32"/>
      <c r="N30" s="32"/>
      <c r="O30" s="51"/>
      <c r="P30" s="52"/>
      <c r="Q30" s="51"/>
      <c r="R30" s="51"/>
      <c r="S30" s="51"/>
      <c r="T30" s="45"/>
      <c r="U30" s="53">
        <f t="shared" si="3"/>
        <v>0</v>
      </c>
      <c r="V30" s="54">
        <f t="shared" si="1"/>
        <v>0</v>
      </c>
      <c r="W30" s="54">
        <f t="shared" si="1"/>
        <v>0</v>
      </c>
      <c r="X30" s="54">
        <f t="shared" si="1"/>
        <v>0</v>
      </c>
      <c r="Y30" s="54">
        <f t="shared" si="1"/>
        <v>0</v>
      </c>
      <c r="Z30" s="54">
        <f t="shared" si="1"/>
        <v>0</v>
      </c>
      <c r="AA30" s="54">
        <f t="shared" si="1"/>
        <v>0</v>
      </c>
      <c r="AB30" s="54">
        <f t="shared" si="1"/>
        <v>0</v>
      </c>
      <c r="AC30" s="54">
        <f t="shared" si="1"/>
        <v>0</v>
      </c>
      <c r="AD30" s="54">
        <f t="shared" si="1"/>
        <v>0</v>
      </c>
      <c r="AE30" s="54">
        <f t="shared" si="1"/>
        <v>0</v>
      </c>
      <c r="AF30" s="55">
        <f t="shared" si="1"/>
        <v>0</v>
      </c>
      <c r="AG30" s="56">
        <f t="shared" si="4"/>
        <v>0</v>
      </c>
      <c r="AH30" s="57">
        <f t="shared" si="2"/>
        <v>0</v>
      </c>
    </row>
    <row r="31" spans="1:34" outlineLevel="1" x14ac:dyDescent="0.2">
      <c r="A31" s="64"/>
      <c r="B31" s="43" t="s">
        <v>46</v>
      </c>
      <c r="C31" s="44"/>
      <c r="D31" s="45"/>
      <c r="E31" s="46"/>
      <c r="F31" s="47"/>
      <c r="G31" s="48"/>
      <c r="H31" s="49">
        <f t="shared" si="0"/>
        <v>682129</v>
      </c>
      <c r="I31" s="32">
        <v>97447</v>
      </c>
      <c r="J31" s="32">
        <v>97447</v>
      </c>
      <c r="K31" s="32">
        <v>97447</v>
      </c>
      <c r="L31" s="32">
        <v>97447</v>
      </c>
      <c r="M31" s="32">
        <v>97447</v>
      </c>
      <c r="N31" s="32">
        <v>97447</v>
      </c>
      <c r="O31" s="51">
        <v>97447</v>
      </c>
      <c r="P31" s="52"/>
      <c r="Q31" s="51"/>
      <c r="R31" s="51"/>
      <c r="S31" s="51"/>
      <c r="T31" s="45"/>
      <c r="U31" s="53">
        <f t="shared" si="3"/>
        <v>97447</v>
      </c>
      <c r="V31" s="54">
        <f t="shared" si="1"/>
        <v>97447</v>
      </c>
      <c r="W31" s="54">
        <f t="shared" si="1"/>
        <v>97447</v>
      </c>
      <c r="X31" s="54">
        <f t="shared" si="1"/>
        <v>97447</v>
      </c>
      <c r="Y31" s="54">
        <f t="shared" si="1"/>
        <v>97447</v>
      </c>
      <c r="Z31" s="54">
        <f t="shared" si="1"/>
        <v>97447</v>
      </c>
      <c r="AA31" s="54">
        <f t="shared" si="1"/>
        <v>97447</v>
      </c>
      <c r="AB31" s="54">
        <f t="shared" si="1"/>
        <v>0</v>
      </c>
      <c r="AC31" s="54">
        <f t="shared" si="1"/>
        <v>0</v>
      </c>
      <c r="AD31" s="54">
        <f t="shared" si="1"/>
        <v>0</v>
      </c>
      <c r="AE31" s="54">
        <f t="shared" si="1"/>
        <v>0</v>
      </c>
      <c r="AF31" s="55">
        <f t="shared" si="1"/>
        <v>0</v>
      </c>
      <c r="AG31" s="56">
        <f t="shared" si="4"/>
        <v>682129</v>
      </c>
      <c r="AH31" s="57">
        <f t="shared" si="2"/>
        <v>0</v>
      </c>
    </row>
    <row r="32" spans="1:34" outlineLevel="1" x14ac:dyDescent="0.2">
      <c r="A32" s="64"/>
      <c r="B32" s="43" t="s">
        <v>47</v>
      </c>
      <c r="C32" s="44"/>
      <c r="D32" s="45"/>
      <c r="E32" s="46"/>
      <c r="F32" s="47"/>
      <c r="G32" s="48"/>
      <c r="H32" s="49">
        <f t="shared" si="0"/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/>
      <c r="O32" s="51"/>
      <c r="P32" s="52"/>
      <c r="Q32" s="51"/>
      <c r="R32" s="51"/>
      <c r="S32" s="51"/>
      <c r="T32" s="45"/>
      <c r="U32" s="53">
        <f t="shared" si="3"/>
        <v>0</v>
      </c>
      <c r="V32" s="54">
        <f t="shared" si="3"/>
        <v>0</v>
      </c>
      <c r="W32" s="54">
        <f t="shared" si="3"/>
        <v>0</v>
      </c>
      <c r="X32" s="54">
        <f t="shared" si="3"/>
        <v>0</v>
      </c>
      <c r="Y32" s="54">
        <f t="shared" si="3"/>
        <v>0</v>
      </c>
      <c r="Z32" s="54">
        <f t="shared" si="3"/>
        <v>0</v>
      </c>
      <c r="AA32" s="54">
        <f t="shared" si="3"/>
        <v>0</v>
      </c>
      <c r="AB32" s="54">
        <f t="shared" si="3"/>
        <v>0</v>
      </c>
      <c r="AC32" s="54">
        <f t="shared" si="3"/>
        <v>0</v>
      </c>
      <c r="AD32" s="54">
        <f t="shared" si="3"/>
        <v>0</v>
      </c>
      <c r="AE32" s="54">
        <f t="shared" si="3"/>
        <v>0</v>
      </c>
      <c r="AF32" s="55">
        <f t="shared" si="3"/>
        <v>0</v>
      </c>
      <c r="AG32" s="56">
        <f t="shared" si="4"/>
        <v>0</v>
      </c>
      <c r="AH32" s="57">
        <f t="shared" si="2"/>
        <v>0</v>
      </c>
    </row>
    <row r="33" spans="1:53" outlineLevel="1" x14ac:dyDescent="0.2">
      <c r="A33" s="64"/>
      <c r="B33" s="43" t="s">
        <v>48</v>
      </c>
      <c r="C33" s="44"/>
      <c r="D33" s="45"/>
      <c r="E33" s="46"/>
      <c r="F33" s="47"/>
      <c r="G33" s="48"/>
      <c r="H33" s="49">
        <f t="shared" si="0"/>
        <v>0</v>
      </c>
      <c r="I33" s="32">
        <v>0</v>
      </c>
      <c r="J33" s="50"/>
      <c r="K33" s="32">
        <v>0</v>
      </c>
      <c r="L33" s="32">
        <v>0</v>
      </c>
      <c r="M33" s="32">
        <v>0</v>
      </c>
      <c r="N33" s="32"/>
      <c r="O33" s="51"/>
      <c r="P33" s="52"/>
      <c r="Q33" s="51"/>
      <c r="R33" s="51"/>
      <c r="S33" s="51"/>
      <c r="T33" s="45"/>
      <c r="U33" s="53">
        <f t="shared" si="3"/>
        <v>0</v>
      </c>
      <c r="V33" s="54">
        <f t="shared" si="3"/>
        <v>0</v>
      </c>
      <c r="W33" s="54">
        <f t="shared" si="3"/>
        <v>0</v>
      </c>
      <c r="X33" s="54">
        <f t="shared" si="3"/>
        <v>0</v>
      </c>
      <c r="Y33" s="54">
        <f t="shared" si="3"/>
        <v>0</v>
      </c>
      <c r="Z33" s="54">
        <f t="shared" si="3"/>
        <v>0</v>
      </c>
      <c r="AA33" s="54">
        <f t="shared" si="3"/>
        <v>0</v>
      </c>
      <c r="AB33" s="54">
        <f t="shared" si="3"/>
        <v>0</v>
      </c>
      <c r="AC33" s="54">
        <f t="shared" si="3"/>
        <v>0</v>
      </c>
      <c r="AD33" s="54">
        <f t="shared" si="3"/>
        <v>0</v>
      </c>
      <c r="AE33" s="54">
        <f t="shared" si="3"/>
        <v>0</v>
      </c>
      <c r="AF33" s="55">
        <f t="shared" si="3"/>
        <v>0</v>
      </c>
      <c r="AG33" s="56">
        <f>SUM(U33:AF33)</f>
        <v>0</v>
      </c>
      <c r="AH33" s="57">
        <f t="shared" si="2"/>
        <v>0</v>
      </c>
    </row>
    <row r="34" spans="1:53" ht="12.75" outlineLevel="1" thickBot="1" x14ac:dyDescent="0.25">
      <c r="A34" s="64"/>
      <c r="B34" s="65" t="s">
        <v>49</v>
      </c>
      <c r="C34" s="66"/>
      <c r="D34" s="67"/>
      <c r="E34" s="68"/>
      <c r="F34" s="69"/>
      <c r="G34" s="70"/>
      <c r="H34" s="71">
        <f t="shared" si="0"/>
        <v>0</v>
      </c>
      <c r="I34" s="72"/>
      <c r="J34" s="73"/>
      <c r="K34" s="72">
        <v>0</v>
      </c>
      <c r="L34" s="32"/>
      <c r="M34" s="32"/>
      <c r="N34" s="72"/>
      <c r="O34" s="74"/>
      <c r="P34" s="75"/>
      <c r="Q34" s="74"/>
      <c r="R34" s="74"/>
      <c r="S34" s="74"/>
      <c r="T34" s="76"/>
      <c r="U34" s="77">
        <f t="shared" si="3"/>
        <v>0</v>
      </c>
      <c r="V34" s="78">
        <f t="shared" si="3"/>
        <v>0</v>
      </c>
      <c r="W34" s="78">
        <f t="shared" si="3"/>
        <v>0</v>
      </c>
      <c r="X34" s="78">
        <f t="shared" si="3"/>
        <v>0</v>
      </c>
      <c r="Y34" s="78">
        <f t="shared" si="3"/>
        <v>0</v>
      </c>
      <c r="Z34" s="78">
        <f t="shared" si="3"/>
        <v>0</v>
      </c>
      <c r="AA34" s="78">
        <f t="shared" si="3"/>
        <v>0</v>
      </c>
      <c r="AB34" s="78">
        <f t="shared" si="3"/>
        <v>0</v>
      </c>
      <c r="AC34" s="78">
        <f t="shared" si="3"/>
        <v>0</v>
      </c>
      <c r="AD34" s="78">
        <f t="shared" si="3"/>
        <v>0</v>
      </c>
      <c r="AE34" s="78">
        <f t="shared" si="3"/>
        <v>0</v>
      </c>
      <c r="AF34" s="79">
        <f t="shared" si="3"/>
        <v>0</v>
      </c>
      <c r="AG34" s="56">
        <f>SUM(U34:AF34)</f>
        <v>0</v>
      </c>
      <c r="AH34" s="57">
        <f t="shared" si="2"/>
        <v>0</v>
      </c>
    </row>
    <row r="35" spans="1:53" ht="12.75" outlineLevel="1" thickBot="1" x14ac:dyDescent="0.25">
      <c r="A35" s="272" t="s">
        <v>50</v>
      </c>
      <c r="B35" s="273"/>
      <c r="C35" s="80"/>
      <c r="D35" s="81">
        <f>SUM(D16:D32)</f>
        <v>1680403056</v>
      </c>
      <c r="E35" s="82"/>
      <c r="F35" s="83"/>
      <c r="G35" s="84"/>
      <c r="H35" s="85">
        <f>SUM(H16:H34)</f>
        <v>1127494239</v>
      </c>
      <c r="I35" s="86">
        <f t="shared" ref="I35:S35" si="6">SUM(I16:I32)</f>
        <v>156047307</v>
      </c>
      <c r="J35" s="86">
        <f t="shared" si="6"/>
        <v>139851867</v>
      </c>
      <c r="K35" s="86">
        <f t="shared" si="6"/>
        <v>144709735</v>
      </c>
      <c r="L35" s="86">
        <f t="shared" si="6"/>
        <v>199835911</v>
      </c>
      <c r="M35" s="86">
        <f t="shared" si="6"/>
        <v>142280801</v>
      </c>
      <c r="N35" s="86">
        <f t="shared" si="6"/>
        <v>202487817</v>
      </c>
      <c r="O35" s="86">
        <f t="shared" si="6"/>
        <v>142280801</v>
      </c>
      <c r="P35" s="86">
        <f t="shared" si="6"/>
        <v>0</v>
      </c>
      <c r="Q35" s="86">
        <f t="shared" si="6"/>
        <v>0</v>
      </c>
      <c r="R35" s="86">
        <f t="shared" si="6"/>
        <v>0</v>
      </c>
      <c r="S35" s="86">
        <f t="shared" si="6"/>
        <v>0</v>
      </c>
      <c r="T35" s="87">
        <f>SUM(T16:T34)</f>
        <v>0</v>
      </c>
      <c r="U35" s="88">
        <f t="shared" ref="U35:AE35" si="7">SUM(U16:U32)</f>
        <v>156047307</v>
      </c>
      <c r="V35" s="88">
        <f t="shared" si="7"/>
        <v>139851867</v>
      </c>
      <c r="W35" s="88">
        <f t="shared" si="7"/>
        <v>144709735</v>
      </c>
      <c r="X35" s="88">
        <f t="shared" si="7"/>
        <v>199835911</v>
      </c>
      <c r="Y35" s="88">
        <f t="shared" si="7"/>
        <v>142280801</v>
      </c>
      <c r="Z35" s="88">
        <f t="shared" si="7"/>
        <v>202487817</v>
      </c>
      <c r="AA35" s="88">
        <f t="shared" si="7"/>
        <v>142280801</v>
      </c>
      <c r="AB35" s="88">
        <f t="shared" si="7"/>
        <v>0</v>
      </c>
      <c r="AC35" s="88">
        <f t="shared" si="7"/>
        <v>0</v>
      </c>
      <c r="AD35" s="88">
        <f t="shared" si="7"/>
        <v>0</v>
      </c>
      <c r="AE35" s="88">
        <f t="shared" si="7"/>
        <v>0</v>
      </c>
      <c r="AF35" s="89">
        <f>SUM(AF16:AF34)</f>
        <v>0</v>
      </c>
      <c r="AG35" s="90">
        <f>SUM(U35:AF35)</f>
        <v>1127494239</v>
      </c>
      <c r="AH35" s="91">
        <f t="shared" si="2"/>
        <v>0</v>
      </c>
    </row>
    <row r="36" spans="1:53" ht="12.75" thickBot="1" x14ac:dyDescent="0.25">
      <c r="D36" s="32"/>
      <c r="E36" s="92"/>
      <c r="F36" s="92"/>
      <c r="G36" s="92"/>
      <c r="J36" s="32"/>
      <c r="K36" s="93"/>
      <c r="L36" s="93"/>
      <c r="P36" s="93"/>
      <c r="R36" s="93"/>
      <c r="V36" s="93"/>
      <c r="W36" s="93"/>
      <c r="X36" s="32"/>
      <c r="Y36" s="93"/>
      <c r="Z36" s="93"/>
      <c r="AA36" s="93"/>
      <c r="AB36" s="93"/>
      <c r="AC36" s="93"/>
      <c r="AD36" s="93"/>
      <c r="AE36" s="93"/>
      <c r="AF36" s="93"/>
      <c r="AG36" s="93"/>
    </row>
    <row r="37" spans="1:53" ht="12.75" thickBot="1" x14ac:dyDescent="0.25">
      <c r="A37" s="94"/>
      <c r="B37" s="249" t="s">
        <v>51</v>
      </c>
      <c r="C37" s="249"/>
      <c r="D37" s="250"/>
      <c r="E37" s="251" t="s">
        <v>8</v>
      </c>
      <c r="F37" s="252"/>
      <c r="G37" s="253"/>
      <c r="H37" s="254" t="s">
        <v>9</v>
      </c>
      <c r="I37" s="255"/>
      <c r="J37" s="255"/>
      <c r="K37" s="255"/>
      <c r="L37" s="255"/>
      <c r="M37" s="255"/>
      <c r="N37" s="256"/>
      <c r="O37" s="257"/>
      <c r="P37" s="257"/>
      <c r="Q37" s="257"/>
      <c r="R37" s="257"/>
      <c r="S37" s="257"/>
      <c r="T37" s="258"/>
      <c r="U37" s="259" t="s">
        <v>10</v>
      </c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1"/>
      <c r="AK37" s="262" t="s">
        <v>52</v>
      </c>
      <c r="AL37" s="263"/>
      <c r="AM37" s="263"/>
      <c r="AN37" s="263"/>
      <c r="AO37" s="263"/>
      <c r="AP37" s="263"/>
      <c r="AQ37" s="263"/>
      <c r="AR37" s="263"/>
      <c r="AS37" s="263"/>
      <c r="AT37" s="263"/>
      <c r="AU37" s="263"/>
      <c r="AV37" s="264"/>
    </row>
    <row r="38" spans="1:53" ht="24.75" outlineLevel="1" thickBot="1" x14ac:dyDescent="0.25">
      <c r="A38" s="95" t="s">
        <v>11</v>
      </c>
      <c r="B38" s="96" t="s">
        <v>12</v>
      </c>
      <c r="C38" s="96" t="s">
        <v>53</v>
      </c>
      <c r="D38" s="97" t="s">
        <v>14</v>
      </c>
      <c r="E38" s="95">
        <v>1</v>
      </c>
      <c r="F38" s="96">
        <v>2</v>
      </c>
      <c r="G38" s="98">
        <v>3</v>
      </c>
      <c r="H38" s="13" t="s">
        <v>15</v>
      </c>
      <c r="I38" s="99" t="s">
        <v>16</v>
      </c>
      <c r="J38" s="100" t="s">
        <v>17</v>
      </c>
      <c r="K38" s="100" t="s">
        <v>18</v>
      </c>
      <c r="L38" s="100" t="s">
        <v>19</v>
      </c>
      <c r="M38" s="101" t="s">
        <v>20</v>
      </c>
      <c r="N38" s="101" t="s">
        <v>21</v>
      </c>
      <c r="O38" s="101" t="s">
        <v>22</v>
      </c>
      <c r="P38" s="100" t="s">
        <v>23</v>
      </c>
      <c r="Q38" s="101" t="s">
        <v>24</v>
      </c>
      <c r="R38" s="101" t="s">
        <v>25</v>
      </c>
      <c r="S38" s="101" t="s">
        <v>26</v>
      </c>
      <c r="T38" s="102" t="s">
        <v>27</v>
      </c>
      <c r="U38" s="18" t="s">
        <v>16</v>
      </c>
      <c r="V38" s="19" t="s">
        <v>17</v>
      </c>
      <c r="W38" s="19" t="s">
        <v>18</v>
      </c>
      <c r="X38" s="19" t="s">
        <v>19</v>
      </c>
      <c r="Y38" s="19" t="s">
        <v>20</v>
      </c>
      <c r="Z38" s="19" t="s">
        <v>21</v>
      </c>
      <c r="AA38" s="19" t="s">
        <v>22</v>
      </c>
      <c r="AB38" s="19" t="s">
        <v>23</v>
      </c>
      <c r="AC38" s="19" t="s">
        <v>24</v>
      </c>
      <c r="AD38" s="19" t="s">
        <v>25</v>
      </c>
      <c r="AE38" s="19" t="s">
        <v>26</v>
      </c>
      <c r="AF38" s="20" t="s">
        <v>27</v>
      </c>
      <c r="AG38" s="21" t="s">
        <v>28</v>
      </c>
      <c r="AH38" s="103" t="s">
        <v>29</v>
      </c>
      <c r="AK38" s="104" t="s">
        <v>16</v>
      </c>
      <c r="AL38" s="105" t="s">
        <v>17</v>
      </c>
      <c r="AM38" s="105" t="s">
        <v>18</v>
      </c>
      <c r="AN38" s="105" t="s">
        <v>19</v>
      </c>
      <c r="AO38" s="105" t="s">
        <v>20</v>
      </c>
      <c r="AP38" s="105" t="s">
        <v>21</v>
      </c>
      <c r="AQ38" s="105" t="s">
        <v>22</v>
      </c>
      <c r="AR38" s="105" t="s">
        <v>23</v>
      </c>
      <c r="AS38" s="105" t="s">
        <v>24</v>
      </c>
      <c r="AT38" s="105" t="s">
        <v>25</v>
      </c>
      <c r="AU38" s="105" t="s">
        <v>26</v>
      </c>
      <c r="AV38" s="106" t="s">
        <v>27</v>
      </c>
      <c r="AW38" s="107" t="s">
        <v>54</v>
      </c>
      <c r="AX38" s="108" t="s">
        <v>55</v>
      </c>
    </row>
    <row r="39" spans="1:53" outlineLevel="1" x14ac:dyDescent="0.2">
      <c r="A39" s="109">
        <v>1</v>
      </c>
      <c r="B39" s="110" t="s">
        <v>56</v>
      </c>
      <c r="C39" s="111">
        <v>1517</v>
      </c>
      <c r="D39" s="112">
        <v>12703440</v>
      </c>
      <c r="E39" s="113">
        <f>+D39*0.7</f>
        <v>8892408</v>
      </c>
      <c r="F39" s="114">
        <f>+D39*0.3</f>
        <v>3811032</v>
      </c>
      <c r="G39" s="115"/>
      <c r="H39" s="116">
        <f t="shared" ref="H39:H84" si="8">SUM(I39:T39)</f>
        <v>8892408</v>
      </c>
      <c r="I39" s="117"/>
      <c r="J39" s="118"/>
      <c r="K39" s="119">
        <v>8892408</v>
      </c>
      <c r="L39" s="119"/>
      <c r="M39" s="120"/>
      <c r="N39" s="120"/>
      <c r="O39" s="120"/>
      <c r="P39" s="119"/>
      <c r="Q39" s="120"/>
      <c r="R39" s="120"/>
      <c r="S39" s="120"/>
      <c r="T39" s="121"/>
      <c r="U39" s="117"/>
      <c r="V39" s="118"/>
      <c r="W39" s="119">
        <v>8892408</v>
      </c>
      <c r="X39" s="119"/>
      <c r="Y39" s="119"/>
      <c r="Z39" s="119">
        <v>0</v>
      </c>
      <c r="AA39" s="119">
        <v>0</v>
      </c>
      <c r="AB39" s="119"/>
      <c r="AC39" s="119"/>
      <c r="AD39" s="119"/>
      <c r="AE39" s="119"/>
      <c r="AF39" s="122"/>
      <c r="AG39" s="123">
        <f>SUM(U39:AF39)</f>
        <v>8892408</v>
      </c>
      <c r="AH39" s="124">
        <f t="shared" ref="AH39:AH58" si="9">+H39-AG39</f>
        <v>0</v>
      </c>
      <c r="AK39" s="125"/>
      <c r="AL39" s="126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8">
        <f t="shared" ref="AW39:AW47" si="10">SUM(AK39:AV39)</f>
        <v>0</v>
      </c>
      <c r="AX39" s="41">
        <f>+AG39-AW39</f>
        <v>8892408</v>
      </c>
      <c r="AY39" s="129"/>
      <c r="AZ39" s="130"/>
    </row>
    <row r="40" spans="1:53" outlineLevel="1" x14ac:dyDescent="0.2">
      <c r="A40" s="109">
        <v>3</v>
      </c>
      <c r="B40" s="131" t="s">
        <v>57</v>
      </c>
      <c r="C40" s="132">
        <v>1528</v>
      </c>
      <c r="D40" s="133">
        <v>105194612</v>
      </c>
      <c r="E40" s="134">
        <f>+D40/12</f>
        <v>8766217.666666666</v>
      </c>
      <c r="F40" s="135"/>
      <c r="G40" s="136" t="s">
        <v>58</v>
      </c>
      <c r="H40" s="137">
        <f t="shared" si="8"/>
        <v>61363524</v>
      </c>
      <c r="I40" s="138"/>
      <c r="J40" s="126"/>
      <c r="K40" s="127">
        <v>26298653</v>
      </c>
      <c r="L40" s="127">
        <v>8766218</v>
      </c>
      <c r="M40" s="125">
        <v>8766217</v>
      </c>
      <c r="N40" s="125">
        <v>8766218</v>
      </c>
      <c r="O40" s="125">
        <v>8766218</v>
      </c>
      <c r="P40" s="127"/>
      <c r="Q40" s="125"/>
      <c r="R40" s="125"/>
      <c r="S40" s="125"/>
      <c r="T40" s="133"/>
      <c r="U40" s="138"/>
      <c r="V40" s="126"/>
      <c r="W40" s="127">
        <v>26298653</v>
      </c>
      <c r="X40" s="127"/>
      <c r="Y40" s="127">
        <v>17532435</v>
      </c>
      <c r="Z40" s="127">
        <v>0</v>
      </c>
      <c r="AA40" s="125">
        <f>8766218+8766218</f>
        <v>17532436</v>
      </c>
      <c r="AB40" s="127"/>
      <c r="AC40" s="127"/>
      <c r="AD40" s="127"/>
      <c r="AE40" s="127"/>
      <c r="AF40" s="139"/>
      <c r="AG40" s="140">
        <f t="shared" ref="AG40:AG81" si="11">SUM(U40:AF40)</f>
        <v>61363524</v>
      </c>
      <c r="AH40" s="141">
        <f t="shared" si="9"/>
        <v>0</v>
      </c>
      <c r="AI40" s="129">
        <f>+AH40-R40</f>
        <v>0</v>
      </c>
      <c r="AK40" s="125"/>
      <c r="AL40" s="126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42">
        <f t="shared" si="10"/>
        <v>0</v>
      </c>
      <c r="AX40" s="143">
        <f t="shared" ref="AX40:AX74" si="12">+AG40-AW40</f>
        <v>61363524</v>
      </c>
      <c r="AZ40" s="130"/>
      <c r="BA40" s="93"/>
    </row>
    <row r="41" spans="1:53" outlineLevel="1" x14ac:dyDescent="0.2">
      <c r="A41" s="109">
        <v>4</v>
      </c>
      <c r="B41" s="131" t="s">
        <v>59</v>
      </c>
      <c r="C41" s="132">
        <v>2185</v>
      </c>
      <c r="D41" s="133">
        <v>14367219</v>
      </c>
      <c r="E41" s="134">
        <f>+D41*0.7</f>
        <v>10057053.299999999</v>
      </c>
      <c r="F41" s="144">
        <f>+D41*0.3</f>
        <v>4310165.7</v>
      </c>
      <c r="G41" s="136"/>
      <c r="H41" s="137">
        <f t="shared" si="8"/>
        <v>10057053</v>
      </c>
      <c r="I41" s="138"/>
      <c r="J41" s="126"/>
      <c r="K41" s="127"/>
      <c r="L41" s="127">
        <v>10057053</v>
      </c>
      <c r="M41" s="125"/>
      <c r="N41" s="125"/>
      <c r="O41" s="125"/>
      <c r="P41" s="127"/>
      <c r="Q41" s="125"/>
      <c r="R41" s="125"/>
      <c r="S41" s="125"/>
      <c r="T41" s="133"/>
      <c r="U41" s="138"/>
      <c r="V41" s="126"/>
      <c r="W41" s="127"/>
      <c r="X41" s="127">
        <v>10057053</v>
      </c>
      <c r="Y41" s="127"/>
      <c r="Z41" s="127">
        <v>0</v>
      </c>
      <c r="AA41" s="127">
        <v>0</v>
      </c>
      <c r="AB41" s="127"/>
      <c r="AC41" s="127"/>
      <c r="AD41" s="127"/>
      <c r="AE41" s="127"/>
      <c r="AF41" s="139"/>
      <c r="AG41" s="140">
        <f t="shared" si="11"/>
        <v>10057053</v>
      </c>
      <c r="AH41" s="141">
        <f t="shared" si="9"/>
        <v>0</v>
      </c>
      <c r="AK41" s="125"/>
      <c r="AL41" s="126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42">
        <f t="shared" si="10"/>
        <v>0</v>
      </c>
      <c r="AX41" s="143">
        <f t="shared" si="12"/>
        <v>10057053</v>
      </c>
    </row>
    <row r="42" spans="1:53" outlineLevel="1" x14ac:dyDescent="0.2">
      <c r="A42" s="109">
        <v>8</v>
      </c>
      <c r="B42" s="131" t="s">
        <v>60</v>
      </c>
      <c r="C42" s="132">
        <v>1776</v>
      </c>
      <c r="D42" s="133">
        <v>36682527</v>
      </c>
      <c r="E42" s="145">
        <v>25677769</v>
      </c>
      <c r="F42" s="146">
        <f>+D42-E42</f>
        <v>11004758</v>
      </c>
      <c r="G42" s="136"/>
      <c r="H42" s="137">
        <f t="shared" si="8"/>
        <v>25677769</v>
      </c>
      <c r="I42" s="138"/>
      <c r="J42" s="126"/>
      <c r="K42" s="127">
        <v>25677769</v>
      </c>
      <c r="L42" s="127"/>
      <c r="M42" s="125"/>
      <c r="N42" s="125"/>
      <c r="O42" s="125"/>
      <c r="P42" s="127"/>
      <c r="Q42" s="125"/>
      <c r="R42" s="125"/>
      <c r="S42" s="125"/>
      <c r="T42" s="133"/>
      <c r="U42" s="138"/>
      <c r="V42" s="126"/>
      <c r="W42" s="127">
        <v>25677769</v>
      </c>
      <c r="X42" s="127"/>
      <c r="Y42" s="127"/>
      <c r="Z42" s="127">
        <v>0</v>
      </c>
      <c r="AA42" s="127">
        <v>0</v>
      </c>
      <c r="AB42" s="127"/>
      <c r="AC42" s="127"/>
      <c r="AD42" s="127"/>
      <c r="AE42" s="127"/>
      <c r="AF42" s="139"/>
      <c r="AG42" s="140">
        <f t="shared" si="11"/>
        <v>25677769</v>
      </c>
      <c r="AH42" s="141">
        <f t="shared" si="9"/>
        <v>0</v>
      </c>
      <c r="AK42" s="125"/>
      <c r="AL42" s="126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42">
        <f t="shared" si="10"/>
        <v>0</v>
      </c>
      <c r="AX42" s="143">
        <f t="shared" si="12"/>
        <v>25677769</v>
      </c>
      <c r="AZ42" s="147"/>
    </row>
    <row r="43" spans="1:53" outlineLevel="1" x14ac:dyDescent="0.2">
      <c r="A43" s="109">
        <v>9</v>
      </c>
      <c r="B43" s="148" t="s">
        <v>61</v>
      </c>
      <c r="C43" s="132">
        <v>4884</v>
      </c>
      <c r="D43" s="133">
        <v>15000000</v>
      </c>
      <c r="E43" s="145">
        <f>+D43*0.7</f>
        <v>10500000</v>
      </c>
      <c r="F43" s="146">
        <f>+D43*0.3</f>
        <v>4500000</v>
      </c>
      <c r="G43" s="149"/>
      <c r="H43" s="137">
        <f t="shared" si="8"/>
        <v>10500000</v>
      </c>
      <c r="I43" s="138"/>
      <c r="J43" s="126"/>
      <c r="K43" s="127"/>
      <c r="L43" s="127"/>
      <c r="M43" s="125"/>
      <c r="N43" s="125"/>
      <c r="O43" s="125">
        <v>10500000</v>
      </c>
      <c r="P43" s="127"/>
      <c r="Q43" s="125"/>
      <c r="R43" s="125"/>
      <c r="S43" s="125"/>
      <c r="T43" s="133"/>
      <c r="U43" s="138"/>
      <c r="V43" s="126"/>
      <c r="W43" s="127"/>
      <c r="X43" s="127"/>
      <c r="Y43" s="127"/>
      <c r="Z43" s="127">
        <v>0</v>
      </c>
      <c r="AA43" s="125">
        <v>10500000</v>
      </c>
      <c r="AB43" s="127"/>
      <c r="AC43" s="127"/>
      <c r="AD43" s="127"/>
      <c r="AE43" s="127"/>
      <c r="AF43" s="139"/>
      <c r="AG43" s="140">
        <f t="shared" si="11"/>
        <v>10500000</v>
      </c>
      <c r="AH43" s="141">
        <f t="shared" si="9"/>
        <v>0</v>
      </c>
      <c r="AK43" s="125"/>
      <c r="AL43" s="126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42">
        <f t="shared" si="10"/>
        <v>0</v>
      </c>
      <c r="AX43" s="143">
        <f t="shared" si="12"/>
        <v>10500000</v>
      </c>
    </row>
    <row r="44" spans="1:53" outlineLevel="1" x14ac:dyDescent="0.2">
      <c r="A44" s="109">
        <v>10</v>
      </c>
      <c r="B44" s="131" t="s">
        <v>62</v>
      </c>
      <c r="C44" s="132">
        <v>2322</v>
      </c>
      <c r="D44" s="133">
        <v>19205492</v>
      </c>
      <c r="E44" s="145">
        <f>+D44*0.7</f>
        <v>13443844.399999999</v>
      </c>
      <c r="F44" s="146">
        <f>+D44*0.3</f>
        <v>5761647.5999999996</v>
      </c>
      <c r="G44" s="136"/>
      <c r="H44" s="137">
        <f t="shared" si="8"/>
        <v>13443844</v>
      </c>
      <c r="I44" s="138"/>
      <c r="J44" s="126"/>
      <c r="K44" s="127"/>
      <c r="L44" s="127">
        <v>13443844</v>
      </c>
      <c r="M44" s="125"/>
      <c r="N44" s="125"/>
      <c r="O44" s="125"/>
      <c r="P44" s="127"/>
      <c r="Q44" s="125"/>
      <c r="R44" s="125"/>
      <c r="S44" s="125"/>
      <c r="T44" s="133"/>
      <c r="U44" s="138"/>
      <c r="V44" s="126"/>
      <c r="W44" s="127"/>
      <c r="X44" s="127">
        <v>13443844</v>
      </c>
      <c r="Y44" s="127"/>
      <c r="Z44" s="127">
        <v>0</v>
      </c>
      <c r="AA44" s="127">
        <v>0</v>
      </c>
      <c r="AB44" s="127"/>
      <c r="AC44" s="127"/>
      <c r="AD44" s="127"/>
      <c r="AE44" s="127"/>
      <c r="AF44" s="139"/>
      <c r="AG44" s="140">
        <f t="shared" si="11"/>
        <v>13443844</v>
      </c>
      <c r="AH44" s="141">
        <f t="shared" si="9"/>
        <v>0</v>
      </c>
      <c r="AK44" s="125"/>
      <c r="AL44" s="126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42">
        <f t="shared" si="10"/>
        <v>0</v>
      </c>
      <c r="AX44" s="143">
        <f t="shared" si="12"/>
        <v>13443844</v>
      </c>
    </row>
    <row r="45" spans="1:53" outlineLevel="1" x14ac:dyDescent="0.2">
      <c r="A45" s="109">
        <v>11</v>
      </c>
      <c r="B45" s="150" t="s">
        <v>63</v>
      </c>
      <c r="C45" s="132"/>
      <c r="D45" s="133"/>
      <c r="E45" s="145"/>
      <c r="F45" s="146"/>
      <c r="G45" s="149"/>
      <c r="H45" s="137">
        <f t="shared" si="8"/>
        <v>0</v>
      </c>
      <c r="I45" s="138"/>
      <c r="J45" s="127"/>
      <c r="K45" s="127"/>
      <c r="L45" s="127"/>
      <c r="M45" s="125"/>
      <c r="N45" s="125"/>
      <c r="O45" s="125"/>
      <c r="P45" s="127"/>
      <c r="Q45" s="125"/>
      <c r="R45" s="125"/>
      <c r="S45" s="125"/>
      <c r="T45" s="133"/>
      <c r="U45" s="138"/>
      <c r="V45" s="126"/>
      <c r="W45" s="127"/>
      <c r="X45" s="127"/>
      <c r="Y45" s="127"/>
      <c r="Z45" s="127">
        <v>0</v>
      </c>
      <c r="AA45" s="127">
        <v>0</v>
      </c>
      <c r="AB45" s="127"/>
      <c r="AC45" s="127"/>
      <c r="AD45" s="127"/>
      <c r="AE45" s="127"/>
      <c r="AF45" s="139"/>
      <c r="AG45" s="140">
        <f t="shared" si="11"/>
        <v>0</v>
      </c>
      <c r="AH45" s="141">
        <f t="shared" si="9"/>
        <v>0</v>
      </c>
      <c r="AK45" s="125"/>
      <c r="AL45" s="126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42">
        <f t="shared" si="10"/>
        <v>0</v>
      </c>
      <c r="AX45" s="143">
        <f t="shared" si="12"/>
        <v>0</v>
      </c>
    </row>
    <row r="46" spans="1:53" outlineLevel="1" x14ac:dyDescent="0.2">
      <c r="A46" s="109">
        <v>12</v>
      </c>
      <c r="B46" s="151" t="s">
        <v>64</v>
      </c>
      <c r="C46" s="132">
        <v>83</v>
      </c>
      <c r="D46" s="133">
        <v>42027344</v>
      </c>
      <c r="E46" s="145">
        <f>+D46*0.7</f>
        <v>29419140.799999997</v>
      </c>
      <c r="F46" s="146">
        <f>+D46*0.3</f>
        <v>12608203.199999999</v>
      </c>
      <c r="G46" s="136"/>
      <c r="H46" s="137">
        <f t="shared" si="8"/>
        <v>29419141</v>
      </c>
      <c r="I46" s="138"/>
      <c r="J46" s="127"/>
      <c r="K46" s="127">
        <v>29419141</v>
      </c>
      <c r="L46" s="127"/>
      <c r="M46" s="125"/>
      <c r="N46" s="125"/>
      <c r="O46" s="125"/>
      <c r="P46" s="127"/>
      <c r="Q46" s="125"/>
      <c r="R46" s="125"/>
      <c r="S46" s="125"/>
      <c r="T46" s="133"/>
      <c r="U46" s="138"/>
      <c r="V46" s="126"/>
      <c r="W46" s="127">
        <v>29419141</v>
      </c>
      <c r="X46" s="127"/>
      <c r="Y46" s="127"/>
      <c r="Z46" s="127">
        <v>0</v>
      </c>
      <c r="AA46" s="127">
        <v>0</v>
      </c>
      <c r="AB46" s="127"/>
      <c r="AC46" s="127"/>
      <c r="AD46" s="127"/>
      <c r="AE46" s="127"/>
      <c r="AF46" s="139"/>
      <c r="AG46" s="140">
        <f t="shared" si="11"/>
        <v>29419141</v>
      </c>
      <c r="AH46" s="141">
        <f t="shared" si="9"/>
        <v>0</v>
      </c>
      <c r="AK46" s="125"/>
      <c r="AL46" s="126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42">
        <f t="shared" si="10"/>
        <v>0</v>
      </c>
      <c r="AX46" s="143">
        <f t="shared" si="12"/>
        <v>29419141</v>
      </c>
    </row>
    <row r="47" spans="1:53" outlineLevel="1" x14ac:dyDescent="0.2">
      <c r="A47" s="109">
        <v>13</v>
      </c>
      <c r="B47" s="152" t="s">
        <v>65</v>
      </c>
      <c r="C47" s="132"/>
      <c r="D47" s="133"/>
      <c r="E47" s="145"/>
      <c r="F47" s="146"/>
      <c r="G47" s="149"/>
      <c r="H47" s="137">
        <f t="shared" si="8"/>
        <v>0</v>
      </c>
      <c r="I47" s="138"/>
      <c r="J47" s="127"/>
      <c r="K47" s="127"/>
      <c r="L47" s="127"/>
      <c r="M47" s="125"/>
      <c r="N47" s="125"/>
      <c r="O47" s="125"/>
      <c r="P47" s="127"/>
      <c r="Q47" s="125"/>
      <c r="R47" s="125"/>
      <c r="S47" s="125"/>
      <c r="T47" s="133"/>
      <c r="U47" s="153"/>
      <c r="V47" s="154"/>
      <c r="W47" s="154"/>
      <c r="X47" s="154"/>
      <c r="Y47" s="154"/>
      <c r="Z47" s="127">
        <v>0</v>
      </c>
      <c r="AA47" s="127">
        <v>0</v>
      </c>
      <c r="AB47" s="154"/>
      <c r="AC47" s="154"/>
      <c r="AD47" s="154"/>
      <c r="AE47" s="154"/>
      <c r="AF47" s="155"/>
      <c r="AG47" s="140">
        <f t="shared" si="11"/>
        <v>0</v>
      </c>
      <c r="AH47" s="141">
        <f t="shared" si="9"/>
        <v>0</v>
      </c>
      <c r="AK47" s="156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42">
        <f t="shared" si="10"/>
        <v>0</v>
      </c>
      <c r="AX47" s="143">
        <f t="shared" si="12"/>
        <v>0</v>
      </c>
    </row>
    <row r="48" spans="1:53" outlineLevel="1" x14ac:dyDescent="0.2">
      <c r="A48" s="109">
        <v>14</v>
      </c>
      <c r="B48" s="131" t="s">
        <v>66</v>
      </c>
      <c r="C48" s="132">
        <v>2202</v>
      </c>
      <c r="D48" s="133">
        <v>20171118</v>
      </c>
      <c r="E48" s="145">
        <f>+D48*0.7</f>
        <v>14119782.6</v>
      </c>
      <c r="F48" s="146">
        <f>+D48*0.3</f>
        <v>6051335.3999999994</v>
      </c>
      <c r="G48" s="136"/>
      <c r="H48" s="137">
        <f t="shared" si="8"/>
        <v>14119782</v>
      </c>
      <c r="I48" s="138"/>
      <c r="J48" s="127"/>
      <c r="K48" s="127"/>
      <c r="L48" s="127">
        <v>14119782</v>
      </c>
      <c r="M48" s="152"/>
      <c r="N48" s="125"/>
      <c r="O48" s="125"/>
      <c r="P48" s="127"/>
      <c r="Q48" s="125"/>
      <c r="R48" s="125"/>
      <c r="S48" s="125"/>
      <c r="T48" s="133"/>
      <c r="U48" s="157"/>
      <c r="V48" s="127"/>
      <c r="W48" s="127"/>
      <c r="X48" s="127">
        <v>14119782</v>
      </c>
      <c r="Y48" s="127"/>
      <c r="Z48" s="127">
        <v>0</v>
      </c>
      <c r="AA48" s="127">
        <v>0</v>
      </c>
      <c r="AB48" s="127"/>
      <c r="AC48" s="127"/>
      <c r="AD48" s="127"/>
      <c r="AE48" s="127"/>
      <c r="AF48" s="139"/>
      <c r="AG48" s="140">
        <f t="shared" si="11"/>
        <v>14119782</v>
      </c>
      <c r="AH48" s="141">
        <f t="shared" si="9"/>
        <v>0</v>
      </c>
      <c r="AI48" s="158"/>
      <c r="AK48" s="152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42">
        <f t="shared" ref="AW48:AW70" si="13">SUM(AK48:AV48)</f>
        <v>0</v>
      </c>
      <c r="AX48" s="143">
        <f t="shared" si="12"/>
        <v>14119782</v>
      </c>
    </row>
    <row r="49" spans="1:53" outlineLevel="1" x14ac:dyDescent="0.2">
      <c r="A49" s="109">
        <v>15</v>
      </c>
      <c r="B49" s="152" t="s">
        <v>67</v>
      </c>
      <c r="C49" s="132"/>
      <c r="D49" s="133"/>
      <c r="E49" s="145"/>
      <c r="F49" s="146"/>
      <c r="G49" s="149"/>
      <c r="H49" s="137">
        <f t="shared" si="8"/>
        <v>0</v>
      </c>
      <c r="I49" s="138"/>
      <c r="J49" s="127"/>
      <c r="K49" s="127"/>
      <c r="L49" s="127"/>
      <c r="M49" s="125"/>
      <c r="N49" s="125"/>
      <c r="O49" s="125"/>
      <c r="P49" s="127"/>
      <c r="Q49" s="125"/>
      <c r="R49" s="125"/>
      <c r="S49" s="125"/>
      <c r="T49" s="133"/>
      <c r="U49" s="157"/>
      <c r="V49" s="127"/>
      <c r="W49" s="127"/>
      <c r="X49" s="127"/>
      <c r="Y49" s="127"/>
      <c r="Z49" s="127">
        <v>0</v>
      </c>
      <c r="AA49" s="127">
        <v>0</v>
      </c>
      <c r="AB49" s="127"/>
      <c r="AC49" s="127"/>
      <c r="AD49" s="127"/>
      <c r="AE49" s="127"/>
      <c r="AF49" s="139"/>
      <c r="AG49" s="140">
        <f t="shared" si="11"/>
        <v>0</v>
      </c>
      <c r="AH49" s="141">
        <f t="shared" si="9"/>
        <v>0</v>
      </c>
      <c r="AK49" s="152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42">
        <f t="shared" si="13"/>
        <v>0</v>
      </c>
      <c r="AX49" s="143">
        <f t="shared" si="12"/>
        <v>0</v>
      </c>
    </row>
    <row r="50" spans="1:53" outlineLevel="1" x14ac:dyDescent="0.2">
      <c r="A50" s="109">
        <v>16</v>
      </c>
      <c r="B50" s="131" t="s">
        <v>68</v>
      </c>
      <c r="C50" s="132">
        <v>1518</v>
      </c>
      <c r="D50" s="133">
        <v>20316432</v>
      </c>
      <c r="E50" s="145">
        <f>+D50*0.7</f>
        <v>14221502.399999999</v>
      </c>
      <c r="F50" s="146">
        <f>+D50*0.3</f>
        <v>6094929.5999999996</v>
      </c>
      <c r="G50" s="136"/>
      <c r="H50" s="137">
        <f t="shared" si="8"/>
        <v>14221502</v>
      </c>
      <c r="I50" s="138"/>
      <c r="J50" s="127"/>
      <c r="K50" s="127">
        <v>14221502</v>
      </c>
      <c r="L50" s="127"/>
      <c r="M50" s="125"/>
      <c r="N50" s="125"/>
      <c r="O50" s="125"/>
      <c r="P50" s="127"/>
      <c r="Q50" s="125"/>
      <c r="R50" s="159"/>
      <c r="S50" s="125"/>
      <c r="T50" s="133"/>
      <c r="U50" s="157"/>
      <c r="V50" s="127"/>
      <c r="W50" s="127">
        <v>14221502</v>
      </c>
      <c r="X50" s="127"/>
      <c r="Y50" s="127"/>
      <c r="Z50" s="127">
        <v>0</v>
      </c>
      <c r="AA50" s="127">
        <v>0</v>
      </c>
      <c r="AB50" s="127"/>
      <c r="AC50" s="127"/>
      <c r="AD50" s="127"/>
      <c r="AE50" s="127"/>
      <c r="AF50" s="139"/>
      <c r="AG50" s="140">
        <f t="shared" si="11"/>
        <v>14221502</v>
      </c>
      <c r="AH50" s="141">
        <f t="shared" si="9"/>
        <v>0</v>
      </c>
      <c r="AK50" s="152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42">
        <f t="shared" si="13"/>
        <v>0</v>
      </c>
      <c r="AX50" s="143">
        <f t="shared" si="12"/>
        <v>14221502</v>
      </c>
    </row>
    <row r="51" spans="1:53" outlineLevel="1" x14ac:dyDescent="0.2">
      <c r="A51" s="109">
        <v>17</v>
      </c>
      <c r="B51" s="131" t="s">
        <v>69</v>
      </c>
      <c r="C51" s="132">
        <v>2498</v>
      </c>
      <c r="D51" s="133">
        <v>43393323</v>
      </c>
      <c r="E51" s="145">
        <v>30375326</v>
      </c>
      <c r="F51" s="146">
        <f>+D51-E51</f>
        <v>13017997</v>
      </c>
      <c r="G51" s="136"/>
      <c r="H51" s="137">
        <f t="shared" si="8"/>
        <v>30375326</v>
      </c>
      <c r="I51" s="138"/>
      <c r="J51" s="127"/>
      <c r="K51" s="127"/>
      <c r="L51" s="127">
        <v>30375326</v>
      </c>
      <c r="M51" s="125"/>
      <c r="N51" s="125"/>
      <c r="O51" s="125"/>
      <c r="P51" s="127"/>
      <c r="Q51" s="125"/>
      <c r="R51" s="125"/>
      <c r="S51" s="125"/>
      <c r="T51" s="133"/>
      <c r="U51" s="157"/>
      <c r="V51" s="127"/>
      <c r="W51" s="127"/>
      <c r="X51" s="127">
        <v>30375326</v>
      </c>
      <c r="Y51" s="127"/>
      <c r="Z51" s="127">
        <v>0</v>
      </c>
      <c r="AA51" s="127">
        <v>0</v>
      </c>
      <c r="AB51" s="127"/>
      <c r="AC51" s="127"/>
      <c r="AD51" s="127"/>
      <c r="AE51" s="127"/>
      <c r="AF51" s="139"/>
      <c r="AG51" s="140">
        <f t="shared" si="11"/>
        <v>30375326</v>
      </c>
      <c r="AH51" s="141">
        <f t="shared" si="9"/>
        <v>0</v>
      </c>
      <c r="AI51" s="160"/>
      <c r="AK51" s="152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42">
        <f t="shared" si="13"/>
        <v>0</v>
      </c>
      <c r="AX51" s="143">
        <f t="shared" si="12"/>
        <v>30375326</v>
      </c>
      <c r="AZ51" s="130"/>
    </row>
    <row r="52" spans="1:53" outlineLevel="1" x14ac:dyDescent="0.2">
      <c r="A52" s="109">
        <v>21</v>
      </c>
      <c r="B52" s="131" t="s">
        <v>70</v>
      </c>
      <c r="C52" s="132">
        <v>1665</v>
      </c>
      <c r="D52" s="133">
        <v>12416320</v>
      </c>
      <c r="E52" s="145">
        <f>+D52*0.7</f>
        <v>8691424</v>
      </c>
      <c r="F52" s="146">
        <f>+D52*0.3</f>
        <v>3724896</v>
      </c>
      <c r="G52" s="136"/>
      <c r="H52" s="137">
        <f t="shared" si="8"/>
        <v>8691424</v>
      </c>
      <c r="I52" s="138"/>
      <c r="J52" s="127"/>
      <c r="K52" s="127">
        <v>8691424</v>
      </c>
      <c r="L52" s="127"/>
      <c r="M52" s="125"/>
      <c r="N52" s="125"/>
      <c r="O52" s="125"/>
      <c r="P52" s="127"/>
      <c r="Q52" s="125"/>
      <c r="R52" s="125"/>
      <c r="S52" s="125"/>
      <c r="T52" s="133"/>
      <c r="U52" s="157"/>
      <c r="V52" s="127"/>
      <c r="W52" s="127">
        <v>8691424</v>
      </c>
      <c r="X52" s="127"/>
      <c r="Y52" s="127"/>
      <c r="Z52" s="127">
        <v>0</v>
      </c>
      <c r="AA52" s="127">
        <v>0</v>
      </c>
      <c r="AB52" s="127"/>
      <c r="AC52" s="127"/>
      <c r="AD52" s="127"/>
      <c r="AE52" s="127"/>
      <c r="AF52" s="139"/>
      <c r="AG52" s="140">
        <f t="shared" si="11"/>
        <v>8691424</v>
      </c>
      <c r="AH52" s="141">
        <f t="shared" si="9"/>
        <v>0</v>
      </c>
      <c r="AI52" s="129"/>
      <c r="AJ52" s="129"/>
      <c r="AK52" s="152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42">
        <f t="shared" si="13"/>
        <v>0</v>
      </c>
      <c r="AX52" s="143">
        <f t="shared" si="12"/>
        <v>8691424</v>
      </c>
      <c r="AZ52" s="130"/>
      <c r="BA52" s="93"/>
    </row>
    <row r="53" spans="1:53" outlineLevel="1" x14ac:dyDescent="0.2">
      <c r="A53" s="109">
        <v>22</v>
      </c>
      <c r="B53" s="131" t="s">
        <v>71</v>
      </c>
      <c r="C53" s="132">
        <v>2349</v>
      </c>
      <c r="D53" s="133">
        <v>59173296</v>
      </c>
      <c r="E53" s="145">
        <f>+D53*0.7</f>
        <v>41421307.199999996</v>
      </c>
      <c r="F53" s="146">
        <f>+D53*0.3</f>
        <v>17751988.800000001</v>
      </c>
      <c r="G53" s="136"/>
      <c r="H53" s="137">
        <f t="shared" si="8"/>
        <v>41421307</v>
      </c>
      <c r="I53" s="138"/>
      <c r="J53" s="127"/>
      <c r="K53" s="127"/>
      <c r="L53" s="127">
        <v>41421307</v>
      </c>
      <c r="M53" s="125"/>
      <c r="N53" s="125"/>
      <c r="O53" s="125"/>
      <c r="P53" s="127"/>
      <c r="Q53" s="125"/>
      <c r="R53" s="125"/>
      <c r="S53" s="125"/>
      <c r="T53" s="133"/>
      <c r="U53" s="157"/>
      <c r="V53" s="127"/>
      <c r="W53" s="127"/>
      <c r="X53" s="127">
        <v>41421307</v>
      </c>
      <c r="Y53" s="127"/>
      <c r="Z53" s="127">
        <v>0</v>
      </c>
      <c r="AA53" s="127">
        <v>0</v>
      </c>
      <c r="AB53" s="127"/>
      <c r="AC53" s="127"/>
      <c r="AD53" s="127"/>
      <c r="AE53" s="127"/>
      <c r="AF53" s="139"/>
      <c r="AG53" s="140">
        <f t="shared" si="11"/>
        <v>41421307</v>
      </c>
      <c r="AH53" s="141">
        <f t="shared" si="9"/>
        <v>0</v>
      </c>
      <c r="AJ53" s="129"/>
      <c r="AK53" s="152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42">
        <f t="shared" si="13"/>
        <v>0</v>
      </c>
      <c r="AX53" s="143">
        <f t="shared" si="12"/>
        <v>41421307</v>
      </c>
    </row>
    <row r="54" spans="1:53" outlineLevel="1" x14ac:dyDescent="0.2">
      <c r="A54" s="109">
        <v>23</v>
      </c>
      <c r="B54" s="152" t="s">
        <v>72</v>
      </c>
      <c r="C54" s="132"/>
      <c r="D54" s="133"/>
      <c r="E54" s="145"/>
      <c r="F54" s="146"/>
      <c r="G54" s="149"/>
      <c r="H54" s="137">
        <f t="shared" si="8"/>
        <v>0</v>
      </c>
      <c r="I54" s="138"/>
      <c r="J54" s="127"/>
      <c r="K54" s="127"/>
      <c r="L54" s="127"/>
      <c r="M54" s="125"/>
      <c r="N54" s="125"/>
      <c r="O54" s="125"/>
      <c r="P54" s="127"/>
      <c r="Q54" s="125"/>
      <c r="R54" s="125"/>
      <c r="S54" s="125"/>
      <c r="T54" s="133"/>
      <c r="U54" s="157"/>
      <c r="V54" s="127"/>
      <c r="W54" s="127"/>
      <c r="X54" s="127"/>
      <c r="Y54" s="127"/>
      <c r="Z54" s="127">
        <v>0</v>
      </c>
      <c r="AA54" s="127">
        <v>0</v>
      </c>
      <c r="AB54" s="127"/>
      <c r="AC54" s="127"/>
      <c r="AD54" s="127"/>
      <c r="AE54" s="127"/>
      <c r="AF54" s="139"/>
      <c r="AG54" s="140">
        <f t="shared" si="11"/>
        <v>0</v>
      </c>
      <c r="AH54" s="141">
        <f t="shared" si="9"/>
        <v>0</v>
      </c>
      <c r="AK54" s="152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42">
        <f t="shared" si="13"/>
        <v>0</v>
      </c>
      <c r="AX54" s="143">
        <f t="shared" si="12"/>
        <v>0</v>
      </c>
    </row>
    <row r="55" spans="1:53" outlineLevel="1" x14ac:dyDescent="0.2">
      <c r="A55" s="109">
        <v>24</v>
      </c>
      <c r="B55" s="152" t="s">
        <v>73</v>
      </c>
      <c r="C55" s="132"/>
      <c r="D55" s="133"/>
      <c r="E55" s="145"/>
      <c r="F55" s="146"/>
      <c r="G55" s="149"/>
      <c r="H55" s="137">
        <f t="shared" si="8"/>
        <v>0</v>
      </c>
      <c r="I55" s="138"/>
      <c r="J55" s="127"/>
      <c r="K55" s="127"/>
      <c r="L55" s="127"/>
      <c r="M55" s="125"/>
      <c r="N55" s="125"/>
      <c r="O55" s="125"/>
      <c r="P55" s="127"/>
      <c r="Q55" s="125"/>
      <c r="R55" s="125"/>
      <c r="S55" s="125"/>
      <c r="T55" s="133"/>
      <c r="U55" s="157"/>
      <c r="V55" s="127"/>
      <c r="W55" s="127"/>
      <c r="X55" s="127"/>
      <c r="Y55" s="127"/>
      <c r="Z55" s="127">
        <v>0</v>
      </c>
      <c r="AA55" s="127">
        <v>0</v>
      </c>
      <c r="AB55" s="127"/>
      <c r="AC55" s="127"/>
      <c r="AD55" s="127"/>
      <c r="AE55" s="127"/>
      <c r="AF55" s="139"/>
      <c r="AG55" s="140">
        <f t="shared" si="11"/>
        <v>0</v>
      </c>
      <c r="AH55" s="141">
        <f t="shared" si="9"/>
        <v>0</v>
      </c>
      <c r="AK55" s="152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42">
        <f t="shared" si="13"/>
        <v>0</v>
      </c>
      <c r="AX55" s="143">
        <f t="shared" si="12"/>
        <v>0</v>
      </c>
    </row>
    <row r="56" spans="1:53" s="171" customFormat="1" outlineLevel="1" x14ac:dyDescent="0.2">
      <c r="A56" s="109">
        <v>25</v>
      </c>
      <c r="B56" s="161" t="s">
        <v>74</v>
      </c>
      <c r="C56" s="162">
        <v>1527</v>
      </c>
      <c r="D56" s="163">
        <v>4395605</v>
      </c>
      <c r="E56" s="164">
        <f>+D56*0.7</f>
        <v>3076923.5</v>
      </c>
      <c r="F56" s="165">
        <f>+D56*0.3</f>
        <v>1318681.5</v>
      </c>
      <c r="G56" s="136"/>
      <c r="H56" s="137">
        <f t="shared" si="8"/>
        <v>3076923</v>
      </c>
      <c r="I56" s="166"/>
      <c r="J56" s="167"/>
      <c r="K56" s="167"/>
      <c r="L56" s="167">
        <v>3076923</v>
      </c>
      <c r="M56" s="168"/>
      <c r="N56" s="168"/>
      <c r="O56" s="125"/>
      <c r="P56" s="127"/>
      <c r="Q56" s="125"/>
      <c r="R56" s="125"/>
      <c r="S56" s="125"/>
      <c r="T56" s="133"/>
      <c r="U56" s="169"/>
      <c r="V56" s="167"/>
      <c r="W56" s="167"/>
      <c r="X56" s="167">
        <v>3076923</v>
      </c>
      <c r="Y56" s="167"/>
      <c r="Z56" s="127">
        <v>0</v>
      </c>
      <c r="AA56" s="127">
        <v>0</v>
      </c>
      <c r="AB56" s="167"/>
      <c r="AC56" s="167"/>
      <c r="AD56" s="167"/>
      <c r="AE56" s="167"/>
      <c r="AF56" s="170"/>
      <c r="AG56" s="140">
        <f t="shared" si="11"/>
        <v>3076923</v>
      </c>
      <c r="AH56" s="141">
        <f t="shared" si="9"/>
        <v>0</v>
      </c>
      <c r="AK56" s="172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42">
        <f t="shared" si="13"/>
        <v>0</v>
      </c>
      <c r="AX56" s="143">
        <f t="shared" si="12"/>
        <v>3076923</v>
      </c>
    </row>
    <row r="57" spans="1:53" outlineLevel="1" x14ac:dyDescent="0.2">
      <c r="A57" s="109">
        <v>26</v>
      </c>
      <c r="B57" s="152" t="s">
        <v>75</v>
      </c>
      <c r="C57" s="132"/>
      <c r="D57" s="133"/>
      <c r="E57" s="145"/>
      <c r="F57" s="146"/>
      <c r="G57" s="149"/>
      <c r="H57" s="137">
        <f t="shared" si="8"/>
        <v>0</v>
      </c>
      <c r="I57" s="138"/>
      <c r="J57" s="127"/>
      <c r="K57" s="127"/>
      <c r="L57" s="127"/>
      <c r="M57" s="125"/>
      <c r="N57" s="125"/>
      <c r="O57" s="125"/>
      <c r="P57" s="127"/>
      <c r="Q57" s="125"/>
      <c r="R57" s="125"/>
      <c r="S57" s="125"/>
      <c r="T57" s="133"/>
      <c r="U57" s="157"/>
      <c r="V57" s="127"/>
      <c r="W57" s="127"/>
      <c r="X57" s="127"/>
      <c r="Y57" s="127"/>
      <c r="Z57" s="127">
        <v>0</v>
      </c>
      <c r="AA57" s="127">
        <v>0</v>
      </c>
      <c r="AB57" s="127"/>
      <c r="AC57" s="127"/>
      <c r="AD57" s="127"/>
      <c r="AE57" s="127"/>
      <c r="AF57" s="139"/>
      <c r="AG57" s="140">
        <f t="shared" si="11"/>
        <v>0</v>
      </c>
      <c r="AH57" s="141">
        <f t="shared" si="9"/>
        <v>0</v>
      </c>
      <c r="AK57" s="152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42">
        <f t="shared" si="13"/>
        <v>0</v>
      </c>
      <c r="AX57" s="143">
        <f t="shared" si="12"/>
        <v>0</v>
      </c>
    </row>
    <row r="58" spans="1:53" outlineLevel="1" x14ac:dyDescent="0.2">
      <c r="A58" s="109">
        <v>27</v>
      </c>
      <c r="B58" s="152" t="s">
        <v>76</v>
      </c>
      <c r="C58" s="132"/>
      <c r="D58" s="133"/>
      <c r="E58" s="145"/>
      <c r="F58" s="146"/>
      <c r="G58" s="149"/>
      <c r="H58" s="137">
        <f t="shared" si="8"/>
        <v>0</v>
      </c>
      <c r="I58" s="138"/>
      <c r="J58" s="127"/>
      <c r="K58" s="127"/>
      <c r="L58" s="127"/>
      <c r="M58" s="125"/>
      <c r="N58" s="125"/>
      <c r="O58" s="125"/>
      <c r="P58" s="127"/>
      <c r="Q58" s="125"/>
      <c r="R58" s="125"/>
      <c r="S58" s="125"/>
      <c r="T58" s="133"/>
      <c r="U58" s="157"/>
      <c r="V58" s="127"/>
      <c r="W58" s="127"/>
      <c r="X58" s="127"/>
      <c r="Y58" s="127"/>
      <c r="Z58" s="127">
        <v>0</v>
      </c>
      <c r="AA58" s="127">
        <v>0</v>
      </c>
      <c r="AB58" s="127"/>
      <c r="AC58" s="127"/>
      <c r="AD58" s="127"/>
      <c r="AE58" s="127"/>
      <c r="AF58" s="139"/>
      <c r="AG58" s="140">
        <f t="shared" si="11"/>
        <v>0</v>
      </c>
      <c r="AH58" s="141">
        <f t="shared" si="9"/>
        <v>0</v>
      </c>
      <c r="AK58" s="152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42">
        <f t="shared" si="13"/>
        <v>0</v>
      </c>
      <c r="AX58" s="143">
        <f t="shared" si="12"/>
        <v>0</v>
      </c>
    </row>
    <row r="59" spans="1:53" outlineLevel="1" x14ac:dyDescent="0.2">
      <c r="A59" s="109">
        <v>28</v>
      </c>
      <c r="B59" s="152"/>
      <c r="C59" s="132"/>
      <c r="D59" s="133"/>
      <c r="E59" s="145"/>
      <c r="F59" s="146"/>
      <c r="G59" s="149"/>
      <c r="H59" s="137">
        <f t="shared" si="8"/>
        <v>0</v>
      </c>
      <c r="I59" s="138"/>
      <c r="J59" s="127"/>
      <c r="K59" s="127"/>
      <c r="L59" s="127"/>
      <c r="M59" s="125"/>
      <c r="N59" s="125"/>
      <c r="O59" s="125"/>
      <c r="P59" s="127"/>
      <c r="Q59" s="125"/>
      <c r="R59" s="125"/>
      <c r="S59" s="125"/>
      <c r="T59" s="133"/>
      <c r="U59" s="157"/>
      <c r="V59" s="127"/>
      <c r="W59" s="127"/>
      <c r="X59" s="127"/>
      <c r="Y59" s="127"/>
      <c r="Z59" s="127">
        <v>0</v>
      </c>
      <c r="AA59" s="127">
        <v>0</v>
      </c>
      <c r="AB59" s="127"/>
      <c r="AC59" s="127"/>
      <c r="AD59" s="127"/>
      <c r="AE59" s="127"/>
      <c r="AF59" s="139"/>
      <c r="AG59" s="140">
        <f t="shared" si="11"/>
        <v>0</v>
      </c>
      <c r="AH59" s="141"/>
      <c r="AK59" s="152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42"/>
      <c r="AX59" s="143"/>
    </row>
    <row r="60" spans="1:53" outlineLevel="1" x14ac:dyDescent="0.2">
      <c r="A60" s="109">
        <v>29</v>
      </c>
      <c r="B60" s="152" t="s">
        <v>77</v>
      </c>
      <c r="C60" s="132"/>
      <c r="D60" s="133"/>
      <c r="E60" s="145"/>
      <c r="F60" s="146"/>
      <c r="G60" s="149"/>
      <c r="H60" s="137">
        <f t="shared" si="8"/>
        <v>0</v>
      </c>
      <c r="I60" s="138"/>
      <c r="J60" s="127"/>
      <c r="K60" s="127"/>
      <c r="L60" s="127"/>
      <c r="M60" s="125"/>
      <c r="N60" s="125"/>
      <c r="O60" s="125"/>
      <c r="P60" s="127"/>
      <c r="Q60" s="125"/>
      <c r="R60" s="125"/>
      <c r="S60" s="125"/>
      <c r="T60" s="133"/>
      <c r="U60" s="157"/>
      <c r="V60" s="127"/>
      <c r="W60" s="127"/>
      <c r="X60" s="127"/>
      <c r="Y60" s="127"/>
      <c r="Z60" s="127">
        <v>0</v>
      </c>
      <c r="AA60" s="127">
        <v>0</v>
      </c>
      <c r="AB60" s="127"/>
      <c r="AC60" s="127"/>
      <c r="AD60" s="127"/>
      <c r="AE60" s="127"/>
      <c r="AF60" s="139"/>
      <c r="AG60" s="140">
        <f t="shared" si="11"/>
        <v>0</v>
      </c>
      <c r="AH60" s="141">
        <f t="shared" ref="AH60:AH85" si="14">+H60-AG60</f>
        <v>0</v>
      </c>
      <c r="AK60" s="152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42">
        <f t="shared" si="13"/>
        <v>0</v>
      </c>
      <c r="AX60" s="143">
        <f t="shared" si="12"/>
        <v>0</v>
      </c>
    </row>
    <row r="61" spans="1:53" outlineLevel="1" x14ac:dyDescent="0.2">
      <c r="A61" s="109">
        <v>30</v>
      </c>
      <c r="B61" s="152" t="s">
        <v>78</v>
      </c>
      <c r="C61" s="132"/>
      <c r="D61" s="133"/>
      <c r="E61" s="145"/>
      <c r="F61" s="146"/>
      <c r="G61" s="149"/>
      <c r="H61" s="137">
        <f t="shared" si="8"/>
        <v>0</v>
      </c>
      <c r="I61" s="138"/>
      <c r="J61" s="127"/>
      <c r="K61" s="127"/>
      <c r="L61" s="127"/>
      <c r="M61" s="125"/>
      <c r="N61" s="125"/>
      <c r="O61" s="125"/>
      <c r="P61" s="127"/>
      <c r="Q61" s="125"/>
      <c r="R61" s="125"/>
      <c r="S61" s="125"/>
      <c r="T61" s="133"/>
      <c r="U61" s="157"/>
      <c r="V61" s="127"/>
      <c r="W61" s="127"/>
      <c r="X61" s="127"/>
      <c r="Y61" s="127"/>
      <c r="Z61" s="127">
        <v>0</v>
      </c>
      <c r="AA61" s="127">
        <v>0</v>
      </c>
      <c r="AB61" s="127"/>
      <c r="AC61" s="127"/>
      <c r="AD61" s="127"/>
      <c r="AE61" s="127"/>
      <c r="AF61" s="139"/>
      <c r="AG61" s="140">
        <f t="shared" si="11"/>
        <v>0</v>
      </c>
      <c r="AH61" s="141">
        <f t="shared" si="14"/>
        <v>0</v>
      </c>
      <c r="AK61" s="152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42">
        <f t="shared" si="13"/>
        <v>0</v>
      </c>
      <c r="AX61" s="143">
        <f t="shared" si="12"/>
        <v>0</v>
      </c>
    </row>
    <row r="62" spans="1:53" outlineLevel="1" x14ac:dyDescent="0.2">
      <c r="A62" s="109">
        <v>31</v>
      </c>
      <c r="B62" s="131" t="s">
        <v>79</v>
      </c>
      <c r="C62" s="132">
        <v>2004</v>
      </c>
      <c r="D62" s="133">
        <v>50686388</v>
      </c>
      <c r="E62" s="145">
        <f>+D62*0.7</f>
        <v>35480471.599999994</v>
      </c>
      <c r="F62" s="146">
        <f>+D62*0.3</f>
        <v>15205916.399999999</v>
      </c>
      <c r="G62" s="136"/>
      <c r="H62" s="137">
        <f t="shared" si="8"/>
        <v>35480472</v>
      </c>
      <c r="I62" s="138"/>
      <c r="J62" s="127"/>
      <c r="K62" s="127">
        <v>35480472</v>
      </c>
      <c r="L62" s="127"/>
      <c r="M62" s="125"/>
      <c r="N62" s="125"/>
      <c r="O62" s="125"/>
      <c r="P62" s="127"/>
      <c r="Q62" s="125"/>
      <c r="R62" s="125"/>
      <c r="S62" s="125"/>
      <c r="T62" s="133"/>
      <c r="U62" s="157"/>
      <c r="V62" s="127"/>
      <c r="W62" s="127">
        <v>35480472</v>
      </c>
      <c r="X62" s="127"/>
      <c r="Y62" s="127"/>
      <c r="Z62" s="127">
        <v>0</v>
      </c>
      <c r="AA62" s="127">
        <v>0</v>
      </c>
      <c r="AB62" s="127"/>
      <c r="AC62" s="127"/>
      <c r="AD62" s="127"/>
      <c r="AE62" s="127"/>
      <c r="AF62" s="139"/>
      <c r="AG62" s="140">
        <f t="shared" si="11"/>
        <v>35480472</v>
      </c>
      <c r="AH62" s="141">
        <f t="shared" si="14"/>
        <v>0</v>
      </c>
      <c r="AK62" s="152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42">
        <f t="shared" si="13"/>
        <v>0</v>
      </c>
      <c r="AX62" s="143">
        <f t="shared" si="12"/>
        <v>35480472</v>
      </c>
    </row>
    <row r="63" spans="1:53" outlineLevel="1" x14ac:dyDescent="0.2">
      <c r="A63" s="109">
        <v>32</v>
      </c>
      <c r="B63" s="131" t="s">
        <v>80</v>
      </c>
      <c r="C63" s="132">
        <v>1529</v>
      </c>
      <c r="D63" s="133">
        <v>8253782</v>
      </c>
      <c r="E63" s="145">
        <f>+D63*0.7</f>
        <v>5777647.3999999994</v>
      </c>
      <c r="F63" s="146">
        <f>+D63*0.3</f>
        <v>2476134.6</v>
      </c>
      <c r="G63" s="136"/>
      <c r="H63" s="137">
        <f t="shared" si="8"/>
        <v>5777647</v>
      </c>
      <c r="I63" s="138"/>
      <c r="J63" s="127"/>
      <c r="K63" s="127">
        <v>5777647</v>
      </c>
      <c r="L63" s="127"/>
      <c r="M63" s="125"/>
      <c r="N63" s="125"/>
      <c r="O63" s="125"/>
      <c r="P63" s="127"/>
      <c r="Q63" s="125"/>
      <c r="R63" s="125"/>
      <c r="S63" s="125"/>
      <c r="T63" s="133"/>
      <c r="U63" s="157"/>
      <c r="V63" s="127"/>
      <c r="W63" s="127">
        <v>5777647</v>
      </c>
      <c r="X63" s="127"/>
      <c r="Y63" s="127"/>
      <c r="Z63" s="127">
        <v>0</v>
      </c>
      <c r="AA63" s="127">
        <v>0</v>
      </c>
      <c r="AB63" s="127"/>
      <c r="AC63" s="127"/>
      <c r="AD63" s="127"/>
      <c r="AE63" s="127"/>
      <c r="AF63" s="139"/>
      <c r="AG63" s="140">
        <f t="shared" si="11"/>
        <v>5777647</v>
      </c>
      <c r="AH63" s="141">
        <f t="shared" si="14"/>
        <v>0</v>
      </c>
      <c r="AK63" s="152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42">
        <f t="shared" si="13"/>
        <v>0</v>
      </c>
      <c r="AX63" s="143">
        <f t="shared" si="12"/>
        <v>5777647</v>
      </c>
    </row>
    <row r="64" spans="1:53" outlineLevel="1" x14ac:dyDescent="0.2">
      <c r="A64" s="109">
        <v>33</v>
      </c>
      <c r="B64" s="131" t="s">
        <v>81</v>
      </c>
      <c r="C64" s="132">
        <v>1515</v>
      </c>
      <c r="D64" s="133">
        <v>2291520</v>
      </c>
      <c r="E64" s="145">
        <f>+D64*0.7</f>
        <v>1604064</v>
      </c>
      <c r="F64" s="146">
        <f>+D64*0.3</f>
        <v>687456</v>
      </c>
      <c r="G64" s="136"/>
      <c r="H64" s="137">
        <f t="shared" si="8"/>
        <v>1604064</v>
      </c>
      <c r="I64" s="138"/>
      <c r="J64" s="127"/>
      <c r="K64" s="127">
        <v>1604064</v>
      </c>
      <c r="L64" s="127"/>
      <c r="M64" s="125"/>
      <c r="N64" s="125"/>
      <c r="O64" s="125"/>
      <c r="P64" s="127"/>
      <c r="Q64" s="125"/>
      <c r="R64" s="125"/>
      <c r="S64" s="125"/>
      <c r="T64" s="133"/>
      <c r="U64" s="157"/>
      <c r="V64" s="127"/>
      <c r="W64" s="127">
        <v>1604064</v>
      </c>
      <c r="X64" s="127"/>
      <c r="Y64" s="127"/>
      <c r="Z64" s="127">
        <v>0</v>
      </c>
      <c r="AA64" s="127">
        <v>0</v>
      </c>
      <c r="AB64" s="127"/>
      <c r="AC64" s="127"/>
      <c r="AD64" s="127"/>
      <c r="AE64" s="127"/>
      <c r="AF64" s="139"/>
      <c r="AG64" s="140">
        <f>SUM(U64:AF64)</f>
        <v>1604064</v>
      </c>
      <c r="AH64" s="141">
        <f t="shared" si="14"/>
        <v>0</v>
      </c>
      <c r="AK64" s="152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42">
        <f t="shared" si="13"/>
        <v>0</v>
      </c>
      <c r="AX64" s="143">
        <f t="shared" si="12"/>
        <v>1604064</v>
      </c>
    </row>
    <row r="65" spans="1:50" outlineLevel="1" x14ac:dyDescent="0.2">
      <c r="A65" s="109">
        <v>34</v>
      </c>
      <c r="B65" s="173" t="s">
        <v>82</v>
      </c>
      <c r="C65" s="174">
        <v>1526</v>
      </c>
      <c r="D65" s="175">
        <v>4860447</v>
      </c>
      <c r="E65" s="176">
        <f>+D65*0.7</f>
        <v>3402312.9</v>
      </c>
      <c r="F65" s="177">
        <f>+D65*0.3</f>
        <v>1458134.0999999999</v>
      </c>
      <c r="G65" s="136"/>
      <c r="H65" s="137">
        <f t="shared" si="8"/>
        <v>3402312</v>
      </c>
      <c r="I65" s="138"/>
      <c r="J65" s="127"/>
      <c r="K65" s="127">
        <v>3402312</v>
      </c>
      <c r="L65" s="127"/>
      <c r="M65" s="125"/>
      <c r="N65" s="125"/>
      <c r="O65" s="125"/>
      <c r="P65" s="127"/>
      <c r="Q65" s="125"/>
      <c r="R65" s="125"/>
      <c r="S65" s="125"/>
      <c r="T65" s="133"/>
      <c r="U65" s="157"/>
      <c r="V65" s="127"/>
      <c r="W65" s="127">
        <v>3402312</v>
      </c>
      <c r="X65" s="127"/>
      <c r="Y65" s="127"/>
      <c r="Z65" s="127">
        <v>0</v>
      </c>
      <c r="AA65" s="127">
        <v>0</v>
      </c>
      <c r="AB65" s="127"/>
      <c r="AC65" s="127"/>
      <c r="AD65" s="127"/>
      <c r="AE65" s="127"/>
      <c r="AF65" s="139"/>
      <c r="AG65" s="140">
        <f t="shared" si="11"/>
        <v>3402312</v>
      </c>
      <c r="AH65" s="141">
        <f t="shared" si="14"/>
        <v>0</v>
      </c>
      <c r="AK65" s="152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42">
        <f t="shared" si="13"/>
        <v>0</v>
      </c>
      <c r="AX65" s="143">
        <f t="shared" si="12"/>
        <v>3402312</v>
      </c>
    </row>
    <row r="66" spans="1:50" outlineLevel="1" x14ac:dyDescent="0.2">
      <c r="A66" s="109">
        <v>35</v>
      </c>
      <c r="B66" s="173" t="s">
        <v>83</v>
      </c>
      <c r="C66" s="174">
        <v>2192</v>
      </c>
      <c r="D66" s="175">
        <v>5536986</v>
      </c>
      <c r="E66" s="176">
        <f>+D66*0.5</f>
        <v>2768493</v>
      </c>
      <c r="F66" s="177">
        <f>+D66*0.5</f>
        <v>2768493</v>
      </c>
      <c r="G66" s="136"/>
      <c r="H66" s="137">
        <f t="shared" si="8"/>
        <v>3875890</v>
      </c>
      <c r="I66" s="138"/>
      <c r="J66" s="127"/>
      <c r="K66" s="127"/>
      <c r="L66" s="127">
        <v>3875890</v>
      </c>
      <c r="M66" s="125"/>
      <c r="N66" s="125"/>
      <c r="O66" s="125"/>
      <c r="P66" s="127"/>
      <c r="Q66" s="125"/>
      <c r="R66" s="125"/>
      <c r="S66" s="125"/>
      <c r="T66" s="133"/>
      <c r="U66" s="157"/>
      <c r="V66" s="127"/>
      <c r="W66" s="127"/>
      <c r="X66" s="127">
        <v>2768493</v>
      </c>
      <c r="Y66" s="127"/>
      <c r="Z66" s="127">
        <v>0</v>
      </c>
      <c r="AA66" s="127">
        <v>0</v>
      </c>
      <c r="AB66" s="127"/>
      <c r="AC66" s="127"/>
      <c r="AD66" s="127"/>
      <c r="AE66" s="127"/>
      <c r="AF66" s="139"/>
      <c r="AG66" s="140">
        <f t="shared" si="11"/>
        <v>2768493</v>
      </c>
      <c r="AH66" s="141">
        <f t="shared" si="14"/>
        <v>1107397</v>
      </c>
      <c r="AK66" s="152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42">
        <f t="shared" si="13"/>
        <v>0</v>
      </c>
      <c r="AX66" s="143">
        <f t="shared" si="12"/>
        <v>2768493</v>
      </c>
    </row>
    <row r="67" spans="1:50" outlineLevel="1" x14ac:dyDescent="0.2">
      <c r="A67" s="109">
        <v>36</v>
      </c>
      <c r="B67" s="178" t="s">
        <v>84</v>
      </c>
      <c r="C67" s="174"/>
      <c r="D67" s="175"/>
      <c r="E67" s="176"/>
      <c r="F67" s="177"/>
      <c r="G67" s="179"/>
      <c r="H67" s="137">
        <f t="shared" si="8"/>
        <v>0</v>
      </c>
      <c r="I67" s="138"/>
      <c r="J67" s="127"/>
      <c r="K67" s="127"/>
      <c r="L67" s="127"/>
      <c r="M67" s="125"/>
      <c r="N67" s="125"/>
      <c r="O67" s="125"/>
      <c r="P67" s="127"/>
      <c r="Q67" s="125"/>
      <c r="R67" s="125"/>
      <c r="S67" s="125"/>
      <c r="T67" s="133"/>
      <c r="U67" s="157"/>
      <c r="V67" s="127"/>
      <c r="W67" s="127"/>
      <c r="X67" s="127"/>
      <c r="Y67" s="127"/>
      <c r="Z67" s="127">
        <v>0</v>
      </c>
      <c r="AA67" s="127">
        <v>0</v>
      </c>
      <c r="AB67" s="127"/>
      <c r="AC67" s="127"/>
      <c r="AD67" s="127"/>
      <c r="AE67" s="127"/>
      <c r="AF67" s="139"/>
      <c r="AG67" s="140">
        <f t="shared" si="11"/>
        <v>0</v>
      </c>
      <c r="AH67" s="141">
        <f t="shared" si="14"/>
        <v>0</v>
      </c>
      <c r="AK67" s="152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42">
        <f t="shared" si="13"/>
        <v>0</v>
      </c>
      <c r="AX67" s="143">
        <f t="shared" si="12"/>
        <v>0</v>
      </c>
    </row>
    <row r="68" spans="1:50" outlineLevel="1" x14ac:dyDescent="0.2">
      <c r="A68" s="109">
        <v>37</v>
      </c>
      <c r="B68" s="178" t="s">
        <v>85</v>
      </c>
      <c r="C68" s="174">
        <v>4528</v>
      </c>
      <c r="D68" s="175">
        <v>1500000</v>
      </c>
      <c r="E68" s="176">
        <f>+D68</f>
        <v>1500000</v>
      </c>
      <c r="F68" s="177"/>
      <c r="G68" s="179"/>
      <c r="H68" s="137">
        <f t="shared" si="8"/>
        <v>0</v>
      </c>
      <c r="I68" s="138"/>
      <c r="J68" s="127"/>
      <c r="K68" s="127"/>
      <c r="L68" s="127"/>
      <c r="M68" s="125"/>
      <c r="N68" s="125"/>
      <c r="O68" s="125"/>
      <c r="P68" s="127"/>
      <c r="Q68" s="125"/>
      <c r="R68" s="125"/>
      <c r="S68" s="125"/>
      <c r="T68" s="133"/>
      <c r="U68" s="157"/>
      <c r="V68" s="127"/>
      <c r="W68" s="127"/>
      <c r="X68" s="127"/>
      <c r="Y68" s="127"/>
      <c r="Z68" s="127">
        <v>0</v>
      </c>
      <c r="AA68" s="127">
        <v>0</v>
      </c>
      <c r="AB68" s="127"/>
      <c r="AC68" s="127"/>
      <c r="AD68" s="127"/>
      <c r="AE68" s="127"/>
      <c r="AF68" s="139"/>
      <c r="AG68" s="140">
        <f t="shared" si="11"/>
        <v>0</v>
      </c>
      <c r="AH68" s="141">
        <f t="shared" si="14"/>
        <v>0</v>
      </c>
      <c r="AK68" s="152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42">
        <f t="shared" si="13"/>
        <v>0</v>
      </c>
      <c r="AX68" s="143">
        <f t="shared" si="12"/>
        <v>0</v>
      </c>
    </row>
    <row r="69" spans="1:50" outlineLevel="1" x14ac:dyDescent="0.2">
      <c r="A69" s="109">
        <v>38</v>
      </c>
      <c r="B69" s="173" t="s">
        <v>86</v>
      </c>
      <c r="C69" s="174">
        <v>1774</v>
      </c>
      <c r="D69" s="175">
        <v>16415909</v>
      </c>
      <c r="E69" s="176">
        <v>11491136</v>
      </c>
      <c r="F69" s="177">
        <f>+D69-E69</f>
        <v>4924773</v>
      </c>
      <c r="G69" s="136"/>
      <c r="H69" s="137">
        <f t="shared" si="8"/>
        <v>8207955</v>
      </c>
      <c r="I69" s="138"/>
      <c r="J69" s="127"/>
      <c r="K69" s="127"/>
      <c r="L69" s="127"/>
      <c r="M69" s="125">
        <v>8207955</v>
      </c>
      <c r="N69" s="125"/>
      <c r="O69" s="125"/>
      <c r="P69" s="127"/>
      <c r="Q69" s="125"/>
      <c r="R69" s="125"/>
      <c r="S69" s="125"/>
      <c r="T69" s="133"/>
      <c r="U69" s="157"/>
      <c r="V69" s="127"/>
      <c r="W69" s="127"/>
      <c r="X69" s="127"/>
      <c r="Y69" s="127">
        <v>8207955</v>
      </c>
      <c r="Z69" s="127">
        <v>0</v>
      </c>
      <c r="AA69" s="127">
        <v>0</v>
      </c>
      <c r="AB69" s="127"/>
      <c r="AC69" s="127"/>
      <c r="AD69" s="127"/>
      <c r="AE69" s="127"/>
      <c r="AF69" s="139"/>
      <c r="AG69" s="140">
        <f t="shared" si="11"/>
        <v>8207955</v>
      </c>
      <c r="AH69" s="141">
        <f t="shared" si="14"/>
        <v>0</v>
      </c>
      <c r="AK69" s="152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42">
        <f t="shared" si="13"/>
        <v>0</v>
      </c>
      <c r="AX69" s="143">
        <f t="shared" si="12"/>
        <v>8207955</v>
      </c>
    </row>
    <row r="70" spans="1:50" outlineLevel="1" x14ac:dyDescent="0.2">
      <c r="A70" s="109">
        <v>39</v>
      </c>
      <c r="B70" s="173" t="s">
        <v>87</v>
      </c>
      <c r="C70" s="174">
        <v>2027</v>
      </c>
      <c r="D70" s="175">
        <v>1677489</v>
      </c>
      <c r="E70" s="176">
        <v>1174242</v>
      </c>
      <c r="F70" s="177">
        <f>+D70-E70</f>
        <v>503247</v>
      </c>
      <c r="G70" s="136"/>
      <c r="H70" s="137">
        <f t="shared" si="8"/>
        <v>1174242</v>
      </c>
      <c r="I70" s="138"/>
      <c r="J70" s="127"/>
      <c r="K70" s="127"/>
      <c r="L70" s="127">
        <v>1174242</v>
      </c>
      <c r="M70" s="125"/>
      <c r="N70" s="125"/>
      <c r="O70" s="125"/>
      <c r="P70" s="127"/>
      <c r="Q70" s="125"/>
      <c r="R70" s="125"/>
      <c r="S70" s="125"/>
      <c r="T70" s="133"/>
      <c r="U70" s="157"/>
      <c r="V70" s="127"/>
      <c r="W70" s="127"/>
      <c r="X70" s="127">
        <v>1174242</v>
      </c>
      <c r="Y70" s="127"/>
      <c r="Z70" s="127">
        <v>0</v>
      </c>
      <c r="AA70" s="127">
        <v>0</v>
      </c>
      <c r="AB70" s="127"/>
      <c r="AC70" s="127"/>
      <c r="AD70" s="127"/>
      <c r="AE70" s="127"/>
      <c r="AF70" s="139"/>
      <c r="AG70" s="140">
        <f t="shared" si="11"/>
        <v>1174242</v>
      </c>
      <c r="AH70" s="141">
        <f t="shared" si="14"/>
        <v>0</v>
      </c>
      <c r="AK70" s="152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42">
        <f t="shared" si="13"/>
        <v>0</v>
      </c>
      <c r="AX70" s="143">
        <f t="shared" si="12"/>
        <v>1174242</v>
      </c>
    </row>
    <row r="71" spans="1:50" outlineLevel="1" x14ac:dyDescent="0.2">
      <c r="A71" s="109"/>
      <c r="B71" s="178" t="s">
        <v>88</v>
      </c>
      <c r="C71" s="174">
        <v>4607</v>
      </c>
      <c r="D71" s="175">
        <v>3881392</v>
      </c>
      <c r="E71" s="176">
        <v>1293797.3333333333</v>
      </c>
      <c r="F71" s="177">
        <v>1293797.3333333333</v>
      </c>
      <c r="G71" s="179">
        <v>1293797.3333333333</v>
      </c>
      <c r="H71" s="137">
        <f t="shared" si="8"/>
        <v>3881392</v>
      </c>
      <c r="I71" s="138"/>
      <c r="J71" s="127"/>
      <c r="K71" s="127"/>
      <c r="L71" s="127"/>
      <c r="M71" s="125"/>
      <c r="N71" s="125">
        <v>3881392</v>
      </c>
      <c r="O71" s="125"/>
      <c r="P71" s="127"/>
      <c r="Q71" s="125"/>
      <c r="R71" s="125"/>
      <c r="S71" s="125"/>
      <c r="T71" s="133"/>
      <c r="U71" s="157"/>
      <c r="V71" s="127"/>
      <c r="W71" s="127"/>
      <c r="X71" s="127"/>
      <c r="Y71" s="127"/>
      <c r="Z71" s="127">
        <v>0</v>
      </c>
      <c r="AA71" s="127">
        <v>1293797</v>
      </c>
      <c r="AB71" s="127"/>
      <c r="AC71" s="127"/>
      <c r="AD71" s="127"/>
      <c r="AE71" s="127"/>
      <c r="AF71" s="139"/>
      <c r="AG71" s="140">
        <f t="shared" si="11"/>
        <v>1293797</v>
      </c>
      <c r="AH71" s="141">
        <f t="shared" si="14"/>
        <v>2587595</v>
      </c>
      <c r="AK71" s="152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42"/>
      <c r="AX71" s="143"/>
    </row>
    <row r="72" spans="1:50" outlineLevel="1" x14ac:dyDescent="0.2">
      <c r="A72" s="109">
        <v>43</v>
      </c>
      <c r="B72" s="173" t="s">
        <v>89</v>
      </c>
      <c r="C72" s="174">
        <v>2832</v>
      </c>
      <c r="D72" s="175">
        <v>3614132</v>
      </c>
      <c r="E72" s="235" t="s">
        <v>90</v>
      </c>
      <c r="F72" s="236"/>
      <c r="G72" s="237"/>
      <c r="H72" s="137">
        <f t="shared" si="8"/>
        <v>2529892</v>
      </c>
      <c r="I72" s="138"/>
      <c r="J72" s="127"/>
      <c r="K72" s="127"/>
      <c r="L72" s="127">
        <v>2529892</v>
      </c>
      <c r="M72" s="125"/>
      <c r="N72" s="125"/>
      <c r="O72" s="125"/>
      <c r="P72" s="127"/>
      <c r="Q72" s="125"/>
      <c r="R72" s="125"/>
      <c r="S72" s="125"/>
      <c r="T72" s="133"/>
      <c r="U72" s="157"/>
      <c r="V72" s="127"/>
      <c r="W72" s="127"/>
      <c r="X72" s="127"/>
      <c r="Y72" s="127"/>
      <c r="Z72" s="127">
        <v>0</v>
      </c>
      <c r="AA72" s="127">
        <v>0</v>
      </c>
      <c r="AB72" s="127"/>
      <c r="AC72" s="127"/>
      <c r="AD72" s="127"/>
      <c r="AE72" s="127"/>
      <c r="AF72" s="139"/>
      <c r="AG72" s="140">
        <f t="shared" si="11"/>
        <v>0</v>
      </c>
      <c r="AH72" s="141">
        <f t="shared" si="14"/>
        <v>2529892</v>
      </c>
      <c r="AK72" s="152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42">
        <f t="shared" ref="AW72:AW80" si="15">SUM(AK72:AV72)</f>
        <v>0</v>
      </c>
      <c r="AX72" s="143">
        <f t="shared" si="12"/>
        <v>0</v>
      </c>
    </row>
    <row r="73" spans="1:50" outlineLevel="1" x14ac:dyDescent="0.2">
      <c r="A73" s="109">
        <v>44</v>
      </c>
      <c r="B73" s="173" t="s">
        <v>91</v>
      </c>
      <c r="C73" s="174">
        <v>2854</v>
      </c>
      <c r="D73" s="175">
        <v>8125443</v>
      </c>
      <c r="E73" s="235" t="s">
        <v>90</v>
      </c>
      <c r="F73" s="236"/>
      <c r="G73" s="237"/>
      <c r="H73" s="137">
        <f t="shared" si="8"/>
        <v>5687810</v>
      </c>
      <c r="I73" s="138"/>
      <c r="J73" s="127"/>
      <c r="K73" s="127"/>
      <c r="L73" s="127">
        <v>5687810</v>
      </c>
      <c r="M73" s="125"/>
      <c r="N73" s="125"/>
      <c r="O73" s="125"/>
      <c r="P73" s="127"/>
      <c r="Q73" s="125"/>
      <c r="R73" s="125"/>
      <c r="S73" s="125"/>
      <c r="T73" s="133"/>
      <c r="U73" s="157"/>
      <c r="V73" s="127"/>
      <c r="W73" s="127"/>
      <c r="X73" s="127"/>
      <c r="Y73" s="127"/>
      <c r="Z73" s="127">
        <v>0</v>
      </c>
      <c r="AA73" s="127">
        <v>0</v>
      </c>
      <c r="AB73" s="127"/>
      <c r="AC73" s="127"/>
      <c r="AD73" s="127"/>
      <c r="AE73" s="127"/>
      <c r="AF73" s="139"/>
      <c r="AG73" s="140">
        <f t="shared" si="11"/>
        <v>0</v>
      </c>
      <c r="AH73" s="141">
        <f t="shared" si="14"/>
        <v>5687810</v>
      </c>
      <c r="AI73" s="129">
        <f>+AH72+AH73</f>
        <v>8217702</v>
      </c>
      <c r="AK73" s="152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42">
        <f t="shared" si="15"/>
        <v>0</v>
      </c>
      <c r="AX73" s="143">
        <f t="shared" si="12"/>
        <v>0</v>
      </c>
    </row>
    <row r="74" spans="1:50" outlineLevel="1" x14ac:dyDescent="0.2">
      <c r="A74" s="109">
        <v>45</v>
      </c>
      <c r="B74" s="178" t="s">
        <v>92</v>
      </c>
      <c r="C74" s="174"/>
      <c r="D74" s="175"/>
      <c r="E74" s="176"/>
      <c r="F74" s="177"/>
      <c r="G74" s="179"/>
      <c r="H74" s="137">
        <f t="shared" si="8"/>
        <v>0</v>
      </c>
      <c r="I74" s="138"/>
      <c r="J74" s="127"/>
      <c r="K74" s="127"/>
      <c r="L74" s="127"/>
      <c r="M74" s="125"/>
      <c r="N74" s="125"/>
      <c r="O74" s="125"/>
      <c r="P74" s="127"/>
      <c r="Q74" s="125"/>
      <c r="R74" s="125"/>
      <c r="S74" s="125"/>
      <c r="T74" s="133"/>
      <c r="U74" s="157"/>
      <c r="V74" s="127"/>
      <c r="W74" s="127"/>
      <c r="X74" s="127"/>
      <c r="Y74" s="127"/>
      <c r="Z74" s="127">
        <v>0</v>
      </c>
      <c r="AA74" s="127">
        <v>0</v>
      </c>
      <c r="AB74" s="127"/>
      <c r="AC74" s="127"/>
      <c r="AD74" s="127"/>
      <c r="AE74" s="127"/>
      <c r="AF74" s="139"/>
      <c r="AG74" s="140">
        <f t="shared" si="11"/>
        <v>0</v>
      </c>
      <c r="AH74" s="141">
        <f t="shared" si="14"/>
        <v>0</v>
      </c>
      <c r="AK74" s="152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42">
        <f t="shared" si="15"/>
        <v>0</v>
      </c>
      <c r="AX74" s="143">
        <f t="shared" si="12"/>
        <v>0</v>
      </c>
    </row>
    <row r="75" spans="1:50" outlineLevel="1" x14ac:dyDescent="0.2">
      <c r="A75" s="109"/>
      <c r="B75" s="178" t="s">
        <v>93</v>
      </c>
      <c r="C75" s="174"/>
      <c r="D75" s="175"/>
      <c r="E75" s="176"/>
      <c r="F75" s="177"/>
      <c r="G75" s="179"/>
      <c r="H75" s="137">
        <f t="shared" si="8"/>
        <v>0</v>
      </c>
      <c r="I75" s="138"/>
      <c r="J75" s="127"/>
      <c r="K75" s="127"/>
      <c r="L75" s="127"/>
      <c r="M75" s="125"/>
      <c r="N75" s="125"/>
      <c r="O75" s="125"/>
      <c r="P75" s="127"/>
      <c r="Q75" s="125"/>
      <c r="R75" s="125"/>
      <c r="S75" s="125"/>
      <c r="T75" s="133"/>
      <c r="U75" s="157"/>
      <c r="V75" s="127"/>
      <c r="W75" s="127"/>
      <c r="X75" s="127"/>
      <c r="Y75" s="127"/>
      <c r="Z75" s="127">
        <v>0</v>
      </c>
      <c r="AA75" s="127">
        <v>0</v>
      </c>
      <c r="AB75" s="127"/>
      <c r="AC75" s="127"/>
      <c r="AD75" s="127"/>
      <c r="AE75" s="127"/>
      <c r="AF75" s="139"/>
      <c r="AG75" s="140">
        <f>SUM(U75:AF75)</f>
        <v>0</v>
      </c>
      <c r="AH75" s="141">
        <f>+H75-AG75</f>
        <v>0</v>
      </c>
      <c r="AK75" s="152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42"/>
      <c r="AX75" s="143"/>
    </row>
    <row r="76" spans="1:50" outlineLevel="1" x14ac:dyDescent="0.2">
      <c r="A76" s="109">
        <v>46</v>
      </c>
      <c r="B76" s="178" t="s">
        <v>94</v>
      </c>
      <c r="C76" s="174"/>
      <c r="D76" s="175"/>
      <c r="E76" s="176"/>
      <c r="F76" s="177"/>
      <c r="G76" s="179"/>
      <c r="H76" s="137">
        <f t="shared" si="8"/>
        <v>0</v>
      </c>
      <c r="I76" s="138"/>
      <c r="J76" s="127"/>
      <c r="K76" s="127"/>
      <c r="L76" s="127"/>
      <c r="M76" s="125"/>
      <c r="N76" s="125"/>
      <c r="O76" s="125"/>
      <c r="P76" s="127"/>
      <c r="Q76" s="125"/>
      <c r="R76" s="125"/>
      <c r="S76" s="125"/>
      <c r="T76" s="133"/>
      <c r="U76" s="157"/>
      <c r="V76" s="127"/>
      <c r="W76" s="127"/>
      <c r="X76" s="127"/>
      <c r="Y76" s="127"/>
      <c r="Z76" s="127">
        <v>0</v>
      </c>
      <c r="AA76" s="127">
        <v>0</v>
      </c>
      <c r="AB76" s="127"/>
      <c r="AC76" s="127"/>
      <c r="AD76" s="127"/>
      <c r="AE76" s="127"/>
      <c r="AF76" s="139"/>
      <c r="AG76" s="140">
        <f t="shared" si="11"/>
        <v>0</v>
      </c>
      <c r="AH76" s="141">
        <f t="shared" si="14"/>
        <v>0</v>
      </c>
      <c r="AK76" s="152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42">
        <f t="shared" si="15"/>
        <v>0</v>
      </c>
      <c r="AX76" s="143">
        <f>+AG76-AW76</f>
        <v>0</v>
      </c>
    </row>
    <row r="77" spans="1:50" outlineLevel="1" x14ac:dyDescent="0.2">
      <c r="A77" s="109">
        <v>47</v>
      </c>
      <c r="B77" s="178" t="s">
        <v>95</v>
      </c>
      <c r="C77" s="174"/>
      <c r="D77" s="175"/>
      <c r="E77" s="176"/>
      <c r="F77" s="177"/>
      <c r="G77" s="179"/>
      <c r="H77" s="137">
        <f t="shared" si="8"/>
        <v>0</v>
      </c>
      <c r="I77" s="138"/>
      <c r="J77" s="127"/>
      <c r="K77" s="127"/>
      <c r="L77" s="127"/>
      <c r="M77" s="125"/>
      <c r="N77" s="125"/>
      <c r="O77" s="125"/>
      <c r="P77" s="127"/>
      <c r="Q77" s="125"/>
      <c r="R77" s="125"/>
      <c r="S77" s="125"/>
      <c r="T77" s="133"/>
      <c r="U77" s="157"/>
      <c r="V77" s="127"/>
      <c r="W77" s="127"/>
      <c r="X77" s="127"/>
      <c r="Y77" s="127"/>
      <c r="Z77" s="127">
        <v>0</v>
      </c>
      <c r="AA77" s="127">
        <v>0</v>
      </c>
      <c r="AB77" s="127"/>
      <c r="AC77" s="127"/>
      <c r="AD77" s="127"/>
      <c r="AE77" s="127"/>
      <c r="AF77" s="139"/>
      <c r="AG77" s="140">
        <f t="shared" si="11"/>
        <v>0</v>
      </c>
      <c r="AH77" s="141">
        <f t="shared" si="14"/>
        <v>0</v>
      </c>
      <c r="AK77" s="152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42">
        <f t="shared" si="15"/>
        <v>0</v>
      </c>
      <c r="AX77" s="143">
        <f>+AG77-AW77</f>
        <v>0</v>
      </c>
    </row>
    <row r="78" spans="1:50" outlineLevel="1" x14ac:dyDescent="0.2">
      <c r="A78" s="109">
        <v>48</v>
      </c>
      <c r="B78" s="178" t="s">
        <v>96</v>
      </c>
      <c r="C78" s="174"/>
      <c r="D78" s="175"/>
      <c r="E78" s="176"/>
      <c r="F78" s="177"/>
      <c r="G78" s="179"/>
      <c r="H78" s="137">
        <f t="shared" si="8"/>
        <v>0</v>
      </c>
      <c r="I78" s="138"/>
      <c r="J78" s="127"/>
      <c r="K78" s="127"/>
      <c r="L78" s="127"/>
      <c r="M78" s="125"/>
      <c r="N78" s="125"/>
      <c r="O78" s="125"/>
      <c r="P78" s="127"/>
      <c r="Q78" s="125"/>
      <c r="R78" s="125"/>
      <c r="S78" s="125"/>
      <c r="T78" s="133"/>
      <c r="U78" s="157"/>
      <c r="V78" s="127"/>
      <c r="W78" s="127"/>
      <c r="X78" s="127"/>
      <c r="Y78" s="127"/>
      <c r="Z78" s="127">
        <v>0</v>
      </c>
      <c r="AA78" s="127">
        <v>0</v>
      </c>
      <c r="AB78" s="127"/>
      <c r="AC78" s="127"/>
      <c r="AD78" s="127"/>
      <c r="AE78" s="127"/>
      <c r="AF78" s="139"/>
      <c r="AG78" s="140">
        <f t="shared" si="11"/>
        <v>0</v>
      </c>
      <c r="AH78" s="141">
        <f t="shared" si="14"/>
        <v>0</v>
      </c>
      <c r="AK78" s="152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42">
        <f t="shared" si="15"/>
        <v>0</v>
      </c>
      <c r="AX78" s="143">
        <f>+AG78-AW78</f>
        <v>0</v>
      </c>
    </row>
    <row r="79" spans="1:50" outlineLevel="1" x14ac:dyDescent="0.2">
      <c r="A79" s="180">
        <v>49</v>
      </c>
      <c r="B79" s="178" t="s">
        <v>97</v>
      </c>
      <c r="C79" s="174"/>
      <c r="D79" s="175"/>
      <c r="E79" s="176"/>
      <c r="F79" s="177"/>
      <c r="G79" s="179"/>
      <c r="H79" s="137">
        <f t="shared" si="8"/>
        <v>0</v>
      </c>
      <c r="I79" s="138"/>
      <c r="J79" s="127"/>
      <c r="K79" s="127"/>
      <c r="L79" s="127"/>
      <c r="M79" s="125"/>
      <c r="N79" s="125"/>
      <c r="O79" s="125"/>
      <c r="P79" s="127"/>
      <c r="Q79" s="125"/>
      <c r="R79" s="125"/>
      <c r="S79" s="125"/>
      <c r="T79" s="133"/>
      <c r="U79" s="157"/>
      <c r="V79" s="127"/>
      <c r="W79" s="127"/>
      <c r="X79" s="127"/>
      <c r="Y79" s="127"/>
      <c r="Z79" s="127">
        <v>0</v>
      </c>
      <c r="AA79" s="127">
        <v>0</v>
      </c>
      <c r="AB79" s="127"/>
      <c r="AC79" s="127"/>
      <c r="AD79" s="127"/>
      <c r="AE79" s="127"/>
      <c r="AF79" s="139"/>
      <c r="AG79" s="140">
        <f t="shared" si="11"/>
        <v>0</v>
      </c>
      <c r="AH79" s="141">
        <f t="shared" si="14"/>
        <v>0</v>
      </c>
      <c r="AK79" s="152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42">
        <f t="shared" si="15"/>
        <v>0</v>
      </c>
      <c r="AX79" s="143">
        <f>+AG79-AW79</f>
        <v>0</v>
      </c>
    </row>
    <row r="80" spans="1:50" outlineLevel="1" x14ac:dyDescent="0.2">
      <c r="A80" s="181">
        <v>50</v>
      </c>
      <c r="B80" s="131" t="s">
        <v>98</v>
      </c>
      <c r="C80" s="132">
        <v>2198</v>
      </c>
      <c r="D80" s="133">
        <v>15480608</v>
      </c>
      <c r="E80" s="145">
        <f>+D80</f>
        <v>15480608</v>
      </c>
      <c r="F80" s="182"/>
      <c r="G80" s="136"/>
      <c r="H80" s="137">
        <f t="shared" si="8"/>
        <v>15480608</v>
      </c>
      <c r="I80" s="138"/>
      <c r="J80" s="127"/>
      <c r="K80" s="32"/>
      <c r="L80" s="127">
        <v>14345462</v>
      </c>
      <c r="M80" s="125">
        <v>567573</v>
      </c>
      <c r="N80" s="125">
        <v>567573</v>
      </c>
      <c r="O80" s="125"/>
      <c r="P80" s="127"/>
      <c r="Q80" s="32"/>
      <c r="R80" s="125"/>
      <c r="S80" s="125"/>
      <c r="T80" s="133"/>
      <c r="U80" s="157"/>
      <c r="V80" s="127"/>
      <c r="W80" s="127"/>
      <c r="X80" s="127">
        <v>14345462</v>
      </c>
      <c r="Y80" s="127">
        <v>567573</v>
      </c>
      <c r="Z80" s="127">
        <v>567573</v>
      </c>
      <c r="AA80" s="127">
        <v>0</v>
      </c>
      <c r="AB80" s="127"/>
      <c r="AC80" s="127"/>
      <c r="AD80" s="127"/>
      <c r="AE80" s="127"/>
      <c r="AF80" s="139"/>
      <c r="AG80" s="140">
        <f t="shared" si="11"/>
        <v>15480608</v>
      </c>
      <c r="AH80" s="141">
        <f t="shared" si="14"/>
        <v>0</v>
      </c>
      <c r="AK80" s="152"/>
      <c r="AL80" s="127"/>
      <c r="AM80" s="127"/>
      <c r="AN80" s="127"/>
      <c r="AO80" s="127"/>
      <c r="AP80" s="127"/>
      <c r="AQ80" s="127"/>
      <c r="AR80" s="127"/>
      <c r="AS80" s="127"/>
      <c r="AT80" s="127"/>
      <c r="AU80" s="127"/>
      <c r="AV80" s="127"/>
      <c r="AW80" s="142">
        <f t="shared" si="15"/>
        <v>0</v>
      </c>
      <c r="AX80" s="143">
        <f>+AG80-AW80</f>
        <v>15480608</v>
      </c>
    </row>
    <row r="81" spans="1:50" outlineLevel="1" x14ac:dyDescent="0.2">
      <c r="A81" s="183"/>
      <c r="B81" s="152" t="s">
        <v>99</v>
      </c>
      <c r="C81" s="132"/>
      <c r="D81" s="133"/>
      <c r="E81" s="145"/>
      <c r="F81" s="146"/>
      <c r="G81" s="149"/>
      <c r="H81" s="137">
        <f t="shared" si="8"/>
        <v>0</v>
      </c>
      <c r="I81" s="138"/>
      <c r="J81" s="127"/>
      <c r="K81" s="127"/>
      <c r="L81" s="127"/>
      <c r="M81" s="125"/>
      <c r="N81" s="125"/>
      <c r="O81" s="125"/>
      <c r="P81" s="127"/>
      <c r="Q81" s="32"/>
      <c r="R81" s="125"/>
      <c r="S81" s="125"/>
      <c r="T81" s="133"/>
      <c r="U81" s="157"/>
      <c r="V81" s="127"/>
      <c r="W81" s="127"/>
      <c r="X81" s="127"/>
      <c r="Y81" s="127"/>
      <c r="Z81" s="127">
        <v>0</v>
      </c>
      <c r="AA81" s="127">
        <v>0</v>
      </c>
      <c r="AB81" s="127"/>
      <c r="AC81" s="127"/>
      <c r="AD81" s="127"/>
      <c r="AE81" s="127"/>
      <c r="AF81" s="139"/>
      <c r="AG81" s="140">
        <f t="shared" si="11"/>
        <v>0</v>
      </c>
      <c r="AH81" s="141">
        <f t="shared" si="14"/>
        <v>0</v>
      </c>
      <c r="AK81" s="152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42"/>
      <c r="AX81" s="143"/>
    </row>
    <row r="82" spans="1:50" outlineLevel="1" x14ac:dyDescent="0.2">
      <c r="A82" s="184"/>
      <c r="B82" s="152" t="s">
        <v>100</v>
      </c>
      <c r="C82" s="174"/>
      <c r="D82" s="133"/>
      <c r="E82" s="145"/>
      <c r="F82" s="146"/>
      <c r="G82" s="149"/>
      <c r="H82" s="137"/>
      <c r="I82" s="138"/>
      <c r="J82" s="127"/>
      <c r="K82" s="127"/>
      <c r="L82" s="127"/>
      <c r="M82" s="125"/>
      <c r="N82" s="125"/>
      <c r="O82" s="125"/>
      <c r="P82" s="127"/>
      <c r="Q82" s="32"/>
      <c r="R82" s="125"/>
      <c r="S82" s="125"/>
      <c r="T82" s="133"/>
      <c r="U82" s="157"/>
      <c r="V82" s="127"/>
      <c r="W82" s="127"/>
      <c r="X82" s="127"/>
      <c r="Y82" s="127"/>
      <c r="Z82" s="127">
        <v>0</v>
      </c>
      <c r="AA82" s="127">
        <v>0</v>
      </c>
      <c r="AB82" s="127"/>
      <c r="AC82" s="127"/>
      <c r="AD82" s="127"/>
      <c r="AE82" s="127"/>
      <c r="AF82" s="139"/>
      <c r="AG82" s="140">
        <f t="shared" ref="AG82:AG86" si="16">SUM(U82:AF82)</f>
        <v>0</v>
      </c>
      <c r="AH82" s="141">
        <f t="shared" si="14"/>
        <v>0</v>
      </c>
      <c r="AK82" s="152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42"/>
      <c r="AX82" s="143"/>
    </row>
    <row r="83" spans="1:50" outlineLevel="1" x14ac:dyDescent="0.2">
      <c r="A83" s="184"/>
      <c r="B83" s="131" t="s">
        <v>101</v>
      </c>
      <c r="C83" s="174">
        <v>1530</v>
      </c>
      <c r="D83" s="133">
        <v>9350701</v>
      </c>
      <c r="E83" s="145">
        <f>+D83*0.7</f>
        <v>6545490.6999999993</v>
      </c>
      <c r="F83" s="146">
        <f>+D83*0.3</f>
        <v>2805210.3</v>
      </c>
      <c r="G83" s="136"/>
      <c r="H83" s="137">
        <f t="shared" si="8"/>
        <v>6545490</v>
      </c>
      <c r="I83" s="138"/>
      <c r="J83" s="127"/>
      <c r="K83" s="127">
        <v>6545490</v>
      </c>
      <c r="L83" s="127"/>
      <c r="M83" s="125"/>
      <c r="N83" s="125"/>
      <c r="O83" s="125"/>
      <c r="P83" s="127"/>
      <c r="Q83" s="32"/>
      <c r="R83" s="125"/>
      <c r="S83" s="125"/>
      <c r="T83" s="133"/>
      <c r="U83" s="157"/>
      <c r="V83" s="127"/>
      <c r="W83" s="127">
        <v>6545490</v>
      </c>
      <c r="X83" s="127"/>
      <c r="Y83" s="127"/>
      <c r="Z83" s="127">
        <v>0</v>
      </c>
      <c r="AA83" s="127">
        <v>0</v>
      </c>
      <c r="AB83" s="127"/>
      <c r="AC83" s="127"/>
      <c r="AD83" s="127"/>
      <c r="AE83" s="127"/>
      <c r="AF83" s="139"/>
      <c r="AG83" s="140">
        <f t="shared" si="16"/>
        <v>6545490</v>
      </c>
      <c r="AH83" s="141">
        <f t="shared" si="14"/>
        <v>0</v>
      </c>
      <c r="AK83" s="152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42"/>
      <c r="AX83" s="143"/>
    </row>
    <row r="84" spans="1:50" outlineLevel="1" x14ac:dyDescent="0.2">
      <c r="A84" s="184"/>
      <c r="B84" s="131" t="s">
        <v>102</v>
      </c>
      <c r="C84" s="174">
        <v>2688</v>
      </c>
      <c r="D84" s="133">
        <v>17023500</v>
      </c>
      <c r="E84" s="145">
        <f>+D84*0.7</f>
        <v>11916450</v>
      </c>
      <c r="F84" s="146">
        <f>+D84*0.3</f>
        <v>5107050</v>
      </c>
      <c r="G84" s="136"/>
      <c r="H84" s="137">
        <f t="shared" si="8"/>
        <v>11916450</v>
      </c>
      <c r="I84" s="138"/>
      <c r="J84" s="127"/>
      <c r="K84" s="127"/>
      <c r="L84" s="127">
        <v>11916450</v>
      </c>
      <c r="M84" s="125"/>
      <c r="N84" s="125"/>
      <c r="O84" s="125"/>
      <c r="P84" s="127"/>
      <c r="Q84" s="32"/>
      <c r="R84" s="125"/>
      <c r="S84" s="125"/>
      <c r="T84" s="133"/>
      <c r="U84" s="157"/>
      <c r="V84" s="127"/>
      <c r="W84" s="127"/>
      <c r="X84" s="127">
        <v>11916450</v>
      </c>
      <c r="Y84" s="127"/>
      <c r="Z84" s="127">
        <v>0</v>
      </c>
      <c r="AA84" s="127">
        <v>0</v>
      </c>
      <c r="AB84" s="127"/>
      <c r="AC84" s="127"/>
      <c r="AD84" s="127"/>
      <c r="AE84" s="127"/>
      <c r="AF84" s="139"/>
      <c r="AG84" s="140">
        <f t="shared" si="16"/>
        <v>11916450</v>
      </c>
      <c r="AH84" s="141">
        <f t="shared" si="14"/>
        <v>0</v>
      </c>
      <c r="AK84" s="152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42"/>
      <c r="AX84" s="143"/>
    </row>
    <row r="85" spans="1:50" outlineLevel="1" x14ac:dyDescent="0.2">
      <c r="A85" s="184"/>
      <c r="B85" s="152" t="s">
        <v>103</v>
      </c>
      <c r="C85" s="132">
        <v>4624</v>
      </c>
      <c r="D85" s="133">
        <v>1459306</v>
      </c>
      <c r="E85" s="145">
        <f>+D85*0.7</f>
        <v>1021514.2</v>
      </c>
      <c r="F85" s="146">
        <f>+D85*0.3</f>
        <v>437791.8</v>
      </c>
      <c r="G85" s="149"/>
      <c r="H85" s="137">
        <f>SUM(I85:T85)</f>
        <v>1021514</v>
      </c>
      <c r="I85" s="138"/>
      <c r="J85" s="127"/>
      <c r="K85" s="127"/>
      <c r="L85" s="127"/>
      <c r="M85" s="125"/>
      <c r="N85" s="125">
        <v>1021514</v>
      </c>
      <c r="O85" s="125"/>
      <c r="P85" s="127"/>
      <c r="Q85" s="32"/>
      <c r="R85" s="125"/>
      <c r="S85" s="125"/>
      <c r="T85" s="133"/>
      <c r="U85" s="157"/>
      <c r="V85" s="127"/>
      <c r="W85" s="127"/>
      <c r="X85" s="127"/>
      <c r="Y85" s="127"/>
      <c r="Z85" s="127">
        <v>1021514</v>
      </c>
      <c r="AA85" s="127">
        <v>0</v>
      </c>
      <c r="AB85" s="127"/>
      <c r="AC85" s="127"/>
      <c r="AD85" s="127"/>
      <c r="AE85" s="127"/>
      <c r="AF85" s="139"/>
      <c r="AG85" s="140">
        <f t="shared" si="16"/>
        <v>1021514</v>
      </c>
      <c r="AH85" s="141">
        <f t="shared" si="14"/>
        <v>0</v>
      </c>
      <c r="AK85" s="152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85"/>
      <c r="AX85" s="186"/>
    </row>
    <row r="86" spans="1:50" ht="12.75" outlineLevel="1" thickBot="1" x14ac:dyDescent="0.25">
      <c r="A86" s="184"/>
      <c r="B86" s="152" t="s">
        <v>104</v>
      </c>
      <c r="C86" s="174"/>
      <c r="D86" s="133"/>
      <c r="E86" s="145"/>
      <c r="F86" s="146"/>
      <c r="G86" s="149"/>
      <c r="H86" s="137"/>
      <c r="I86" s="138"/>
      <c r="J86" s="127"/>
      <c r="K86" s="127"/>
      <c r="L86" s="127"/>
      <c r="M86" s="125"/>
      <c r="N86" s="125"/>
      <c r="O86" s="125"/>
      <c r="P86" s="127"/>
      <c r="Q86" s="32"/>
      <c r="R86" s="125"/>
      <c r="S86" s="125"/>
      <c r="T86" s="133"/>
      <c r="U86" s="157"/>
      <c r="V86" s="127"/>
      <c r="W86" s="127"/>
      <c r="X86" s="127"/>
      <c r="Y86" s="127"/>
      <c r="Z86" s="127">
        <v>0</v>
      </c>
      <c r="AA86" s="127">
        <v>0</v>
      </c>
      <c r="AB86" s="127"/>
      <c r="AC86" s="127"/>
      <c r="AD86" s="127"/>
      <c r="AE86" s="127"/>
      <c r="AF86" s="139"/>
      <c r="AG86" s="140">
        <f t="shared" si="16"/>
        <v>0</v>
      </c>
      <c r="AH86" s="141">
        <f>+H86-AG86</f>
        <v>0</v>
      </c>
      <c r="AK86" s="187"/>
      <c r="AL86" s="188"/>
      <c r="AM86" s="188"/>
      <c r="AN86" s="188"/>
      <c r="AO86" s="188"/>
      <c r="AP86" s="188"/>
      <c r="AQ86" s="188"/>
      <c r="AR86" s="188"/>
      <c r="AS86" s="188"/>
      <c r="AT86" s="188"/>
      <c r="AU86" s="188"/>
      <c r="AV86" s="188"/>
      <c r="AW86" s="185"/>
      <c r="AX86" s="186"/>
    </row>
    <row r="87" spans="1:50" ht="12.75" outlineLevel="1" thickBot="1" x14ac:dyDescent="0.25">
      <c r="A87" s="238" t="s">
        <v>105</v>
      </c>
      <c r="B87" s="239"/>
      <c r="C87" s="240"/>
      <c r="D87" s="189">
        <f>SUM(D39:D86)</f>
        <v>555204331</v>
      </c>
      <c r="E87" s="190"/>
      <c r="F87" s="191"/>
      <c r="G87" s="192"/>
      <c r="H87" s="193">
        <f t="shared" ref="H87:AF87" si="17">SUM(H39:H86)</f>
        <v>377845741</v>
      </c>
      <c r="I87" s="194">
        <f t="shared" si="17"/>
        <v>0</v>
      </c>
      <c r="J87" s="194">
        <f t="shared" si="17"/>
        <v>0</v>
      </c>
      <c r="K87" s="194">
        <f t="shared" si="17"/>
        <v>166010882</v>
      </c>
      <c r="L87" s="194">
        <f t="shared" si="17"/>
        <v>160790199</v>
      </c>
      <c r="M87" s="194">
        <f t="shared" si="17"/>
        <v>17541745</v>
      </c>
      <c r="N87" s="194">
        <f t="shared" si="17"/>
        <v>14236697</v>
      </c>
      <c r="O87" s="194">
        <f t="shared" si="17"/>
        <v>19266218</v>
      </c>
      <c r="P87" s="194">
        <f t="shared" si="17"/>
        <v>0</v>
      </c>
      <c r="Q87" s="194">
        <f t="shared" si="17"/>
        <v>0</v>
      </c>
      <c r="R87" s="194">
        <f t="shared" si="17"/>
        <v>0</v>
      </c>
      <c r="S87" s="194">
        <f t="shared" si="17"/>
        <v>0</v>
      </c>
      <c r="T87" s="194">
        <f t="shared" si="17"/>
        <v>0</v>
      </c>
      <c r="U87" s="195">
        <f t="shared" si="17"/>
        <v>0</v>
      </c>
      <c r="V87" s="195">
        <f t="shared" si="17"/>
        <v>0</v>
      </c>
      <c r="W87" s="195">
        <f t="shared" si="17"/>
        <v>166010882</v>
      </c>
      <c r="X87" s="195">
        <f t="shared" si="17"/>
        <v>142698882</v>
      </c>
      <c r="Y87" s="195">
        <f t="shared" si="17"/>
        <v>26307963</v>
      </c>
      <c r="Z87" s="195">
        <f t="shared" si="17"/>
        <v>1589087</v>
      </c>
      <c r="AA87" s="195">
        <f t="shared" si="17"/>
        <v>29326233</v>
      </c>
      <c r="AB87" s="195">
        <f t="shared" si="17"/>
        <v>0</v>
      </c>
      <c r="AC87" s="195">
        <f t="shared" si="17"/>
        <v>0</v>
      </c>
      <c r="AD87" s="195">
        <f t="shared" si="17"/>
        <v>0</v>
      </c>
      <c r="AE87" s="195">
        <f t="shared" si="17"/>
        <v>0</v>
      </c>
      <c r="AF87" s="195">
        <f t="shared" si="17"/>
        <v>0</v>
      </c>
      <c r="AG87" s="196">
        <f>SUM(AG40:AG86)</f>
        <v>357040639</v>
      </c>
      <c r="AH87" s="197">
        <f>+H87-AG87</f>
        <v>20805102</v>
      </c>
      <c r="AK87" s="198">
        <f>SUM(AK39:AK80)</f>
        <v>0</v>
      </c>
      <c r="AL87" s="198">
        <f>SUM(AL39:AL80)</f>
        <v>0</v>
      </c>
      <c r="AM87" s="198">
        <f>SUM(AM39:AM80)</f>
        <v>0</v>
      </c>
      <c r="AN87" s="198">
        <f t="shared" ref="AN87:AX87" si="18">SUM(AN39:AN83)</f>
        <v>0</v>
      </c>
      <c r="AO87" s="198">
        <f t="shared" si="18"/>
        <v>0</v>
      </c>
      <c r="AP87" s="198">
        <f t="shared" si="18"/>
        <v>0</v>
      </c>
      <c r="AQ87" s="198">
        <f t="shared" si="18"/>
        <v>0</v>
      </c>
      <c r="AR87" s="198">
        <f t="shared" si="18"/>
        <v>0</v>
      </c>
      <c r="AS87" s="198">
        <f t="shared" si="18"/>
        <v>0</v>
      </c>
      <c r="AT87" s="198">
        <f t="shared" si="18"/>
        <v>0</v>
      </c>
      <c r="AU87" s="198">
        <f t="shared" si="18"/>
        <v>0</v>
      </c>
      <c r="AV87" s="198">
        <f t="shared" si="18"/>
        <v>0</v>
      </c>
      <c r="AW87" s="199">
        <f t="shared" si="18"/>
        <v>0</v>
      </c>
      <c r="AX87" s="200">
        <f t="shared" si="18"/>
        <v>345155796</v>
      </c>
    </row>
    <row r="88" spans="1:50" ht="12.75" thickBot="1" x14ac:dyDescent="0.25">
      <c r="D88" s="201"/>
      <c r="L88" s="202"/>
      <c r="Q88" s="241" t="s">
        <v>106</v>
      </c>
      <c r="R88" s="242"/>
      <c r="S88" s="242"/>
      <c r="T88" s="242"/>
      <c r="U88" s="203"/>
      <c r="V88" s="204"/>
      <c r="W88" s="205"/>
      <c r="X88" s="204"/>
      <c r="Y88" s="205"/>
      <c r="Z88" s="204"/>
      <c r="AA88" s="205"/>
      <c r="AB88" s="204"/>
      <c r="AC88" s="205"/>
      <c r="AD88" s="204"/>
      <c r="AE88" s="205"/>
      <c r="AF88" s="205"/>
      <c r="AG88" s="202"/>
    </row>
    <row r="89" spans="1:50" ht="12.75" thickBot="1" x14ac:dyDescent="0.25">
      <c r="A89" s="243" t="s">
        <v>107</v>
      </c>
      <c r="B89" s="244"/>
      <c r="C89" s="245"/>
      <c r="D89" s="206">
        <f>+D87+D35</f>
        <v>2235607387</v>
      </c>
      <c r="E89" s="207"/>
      <c r="F89" s="208"/>
      <c r="G89" s="208"/>
      <c r="H89" s="209">
        <f>+H35</f>
        <v>1127494239</v>
      </c>
      <c r="I89" s="210">
        <f t="shared" ref="I89:AH89" si="19">+I87+I35</f>
        <v>156047307</v>
      </c>
      <c r="J89" s="211">
        <f t="shared" si="19"/>
        <v>139851867</v>
      </c>
      <c r="K89" s="211">
        <f t="shared" si="19"/>
        <v>310720617</v>
      </c>
      <c r="L89" s="211">
        <f t="shared" si="19"/>
        <v>360626110</v>
      </c>
      <c r="M89" s="210">
        <f t="shared" si="19"/>
        <v>159822546</v>
      </c>
      <c r="N89" s="210">
        <f t="shared" si="19"/>
        <v>216724514</v>
      </c>
      <c r="O89" s="210">
        <f t="shared" si="19"/>
        <v>161547019</v>
      </c>
      <c r="P89" s="211">
        <f t="shared" si="19"/>
        <v>0</v>
      </c>
      <c r="Q89" s="210">
        <f t="shared" si="19"/>
        <v>0</v>
      </c>
      <c r="R89" s="210">
        <f t="shared" si="19"/>
        <v>0</v>
      </c>
      <c r="S89" s="210">
        <f t="shared" si="19"/>
        <v>0</v>
      </c>
      <c r="T89" s="212">
        <f t="shared" si="19"/>
        <v>0</v>
      </c>
      <c r="U89" s="209">
        <f t="shared" si="19"/>
        <v>156047307</v>
      </c>
      <c r="V89" s="211">
        <f t="shared" si="19"/>
        <v>139851867</v>
      </c>
      <c r="W89" s="213">
        <f t="shared" si="19"/>
        <v>310720617</v>
      </c>
      <c r="X89" s="214">
        <f t="shared" si="19"/>
        <v>342534793</v>
      </c>
      <c r="Y89" s="211">
        <f t="shared" si="19"/>
        <v>168588764</v>
      </c>
      <c r="Z89" s="213">
        <f t="shared" si="19"/>
        <v>204076904</v>
      </c>
      <c r="AA89" s="214">
        <f t="shared" si="19"/>
        <v>171607034</v>
      </c>
      <c r="AB89" s="211">
        <f t="shared" si="19"/>
        <v>0</v>
      </c>
      <c r="AC89" s="213">
        <f t="shared" si="19"/>
        <v>0</v>
      </c>
      <c r="AD89" s="214">
        <f t="shared" si="19"/>
        <v>0</v>
      </c>
      <c r="AE89" s="211">
        <f t="shared" si="19"/>
        <v>0</v>
      </c>
      <c r="AF89" s="213">
        <f t="shared" si="19"/>
        <v>0</v>
      </c>
      <c r="AG89" s="215">
        <f t="shared" si="19"/>
        <v>1484534878</v>
      </c>
      <c r="AH89" s="216">
        <f t="shared" si="19"/>
        <v>20805102</v>
      </c>
      <c r="AR89" s="129"/>
      <c r="AU89" s="129">
        <f>+AT87+AU87+AV87</f>
        <v>0</v>
      </c>
    </row>
    <row r="91" spans="1:50" ht="12.75" thickBot="1" x14ac:dyDescent="0.25">
      <c r="D91" s="1"/>
      <c r="E91" s="1"/>
      <c r="F91" s="1"/>
      <c r="G91" s="1"/>
      <c r="P91" s="217"/>
      <c r="V91" s="217"/>
      <c r="W91" s="217"/>
      <c r="X91" s="217"/>
      <c r="Y91" s="217"/>
    </row>
    <row r="92" spans="1:50" ht="12.75" thickBot="1" x14ac:dyDescent="0.25">
      <c r="A92" s="218"/>
      <c r="B92" s="246" t="s">
        <v>108</v>
      </c>
      <c r="C92" s="234"/>
      <c r="D92" s="219" t="s">
        <v>7</v>
      </c>
      <c r="E92" s="219" t="s">
        <v>109</v>
      </c>
      <c r="F92" s="219" t="s">
        <v>107</v>
      </c>
      <c r="N92" s="220"/>
      <c r="P92" s="217"/>
      <c r="V92" s="217"/>
      <c r="W92" s="217"/>
      <c r="X92" s="217"/>
      <c r="Y92" s="217"/>
    </row>
    <row r="93" spans="1:50" x14ac:dyDescent="0.2">
      <c r="A93" s="221" t="s">
        <v>110</v>
      </c>
      <c r="B93" s="247" t="s">
        <v>111</v>
      </c>
      <c r="C93" s="248"/>
      <c r="D93" s="222">
        <f>+U35+V35+W35</f>
        <v>440608909</v>
      </c>
      <c r="E93" s="222">
        <f>+U87+V87+W87</f>
        <v>166010882</v>
      </c>
      <c r="F93" s="222">
        <f>+D93+E93</f>
        <v>606619791</v>
      </c>
      <c r="H93" s="129"/>
      <c r="P93" s="217"/>
      <c r="V93" s="217"/>
      <c r="W93" s="217"/>
      <c r="X93" s="217"/>
      <c r="Y93" s="217"/>
    </row>
    <row r="94" spans="1:50" x14ac:dyDescent="0.2">
      <c r="A94" s="223" t="s">
        <v>112</v>
      </c>
      <c r="B94" s="229" t="s">
        <v>113</v>
      </c>
      <c r="C94" s="230"/>
      <c r="D94" s="224">
        <f>+X35+Y35+Z35</f>
        <v>544604529</v>
      </c>
      <c r="E94" s="224">
        <f>+X87+Y87+Z87</f>
        <v>170595932</v>
      </c>
      <c r="F94" s="224">
        <f>+D94+E94</f>
        <v>715200461</v>
      </c>
      <c r="P94" s="217"/>
      <c r="V94" s="217"/>
      <c r="W94" s="217"/>
      <c r="X94" s="225"/>
      <c r="Y94" s="217"/>
    </row>
    <row r="95" spans="1:50" x14ac:dyDescent="0.2">
      <c r="A95" s="223" t="s">
        <v>114</v>
      </c>
      <c r="B95" s="229" t="s">
        <v>115</v>
      </c>
      <c r="C95" s="230"/>
      <c r="D95" s="224">
        <f>+AA35+AB35+AC35</f>
        <v>142280801</v>
      </c>
      <c r="E95" s="224">
        <f>+AA87+AB87+AC87</f>
        <v>29326233</v>
      </c>
      <c r="F95" s="224">
        <f>+D95+E95</f>
        <v>171607034</v>
      </c>
      <c r="P95" s="217"/>
      <c r="V95" s="217"/>
      <c r="W95" s="217"/>
      <c r="X95" s="217"/>
      <c r="Y95" s="217"/>
    </row>
    <row r="96" spans="1:50" ht="12.75" thickBot="1" x14ac:dyDescent="0.25">
      <c r="A96" s="226" t="s">
        <v>116</v>
      </c>
      <c r="B96" s="231" t="s">
        <v>117</v>
      </c>
      <c r="C96" s="232"/>
      <c r="D96" s="227">
        <f>+AD35+AE35+AF35</f>
        <v>0</v>
      </c>
      <c r="E96" s="227">
        <f>+AD87+AE87+AF87</f>
        <v>0</v>
      </c>
      <c r="F96" s="224">
        <f>+D96+E96</f>
        <v>0</v>
      </c>
      <c r="P96" s="217"/>
      <c r="V96" s="217"/>
      <c r="W96" s="217"/>
      <c r="X96" s="217"/>
      <c r="Y96" s="217"/>
    </row>
    <row r="97" spans="1:6" ht="12.75" thickBot="1" x14ac:dyDescent="0.25">
      <c r="A97" s="233" t="s">
        <v>118</v>
      </c>
      <c r="B97" s="234"/>
      <c r="C97" s="234"/>
      <c r="D97" s="228">
        <f>SUM(D93:D96)</f>
        <v>1127494239</v>
      </c>
      <c r="E97" s="228">
        <f>SUM(E93:E96)</f>
        <v>365933047</v>
      </c>
      <c r="F97" s="228">
        <f>SUM(F93:F96)</f>
        <v>1493427286</v>
      </c>
    </row>
  </sheetData>
  <mergeCells count="22">
    <mergeCell ref="U37:AG37"/>
    <mergeCell ref="AK37:AV37"/>
    <mergeCell ref="E72:G72"/>
    <mergeCell ref="H5:AD7"/>
    <mergeCell ref="B14:D14"/>
    <mergeCell ref="E14:G14"/>
    <mergeCell ref="H14:T14"/>
    <mergeCell ref="U14:AG14"/>
    <mergeCell ref="A35:B35"/>
    <mergeCell ref="Q88:T88"/>
    <mergeCell ref="A89:C89"/>
    <mergeCell ref="B92:C92"/>
    <mergeCell ref="B93:C93"/>
    <mergeCell ref="B37:D37"/>
    <mergeCell ref="E37:G37"/>
    <mergeCell ref="H37:T37"/>
    <mergeCell ref="B94:C94"/>
    <mergeCell ref="B95:C95"/>
    <mergeCell ref="B96:C96"/>
    <mergeCell ref="A97:C97"/>
    <mergeCell ref="E73:G73"/>
    <mergeCell ref="A87:C87"/>
  </mergeCells>
  <conditionalFormatting sqref="D39:D83 H39:H84">
    <cfRule type="duplicateValues" dxfId="2" priority="3"/>
  </conditionalFormatting>
  <conditionalFormatting sqref="D84">
    <cfRule type="duplicateValues" dxfId="1" priority="2"/>
  </conditionalFormatting>
  <conditionalFormatting sqref="D85:D86 H85:H86">
    <cfRule type="duplicateValues" dxfId="0" priority="1"/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341EE-5F7B-41B8-97E0-3FE528CAC3A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Petorca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Arancibia M.</dc:creator>
  <cp:lastModifiedBy>Margarita Erazo</cp:lastModifiedBy>
  <dcterms:created xsi:type="dcterms:W3CDTF">2023-08-03T14:25:11Z</dcterms:created>
  <dcterms:modified xsi:type="dcterms:W3CDTF">2023-08-04T15:35:26Z</dcterms:modified>
</cp:coreProperties>
</file>