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0E9AEACA-76FA-4AA2-AD2D-1B6E9E729568}" xr6:coauthVersionLast="44" xr6:coauthVersionMax="44" xr10:uidLastSave="{00000000-0000-0000-0000-000000000000}"/>
  <bookViews>
    <workbookView xWindow="-120" yWindow="-120" windowWidth="24240" windowHeight="13140" xr2:uid="{ED15784F-774F-4BBD-BC01-E9842B56454A}"/>
  </bookViews>
  <sheets>
    <sheet name="IM PUCHUNCAVI" sheetId="1" r:id="rId1"/>
  </sheets>
  <definedNames>
    <definedName name="_xlnm._FilterDatabase" localSheetId="0" hidden="1">'IM PUCHUNCAVI'!$A$14:$AJ$134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P134" i="1"/>
  <c r="N134" i="1"/>
  <c r="M134" i="1"/>
  <c r="K134" i="1"/>
  <c r="H134" i="1"/>
  <c r="G134" i="1"/>
  <c r="S133" i="1"/>
  <c r="T133" i="1" s="1"/>
  <c r="S119" i="1"/>
  <c r="O119" i="1"/>
  <c r="O134" i="1" s="1"/>
  <c r="L119" i="1"/>
  <c r="J119" i="1"/>
  <c r="F119" i="1"/>
  <c r="T119" i="1" s="1"/>
  <c r="S118" i="1"/>
  <c r="T118" i="1" s="1"/>
  <c r="S117" i="1"/>
  <c r="T117" i="1" s="1"/>
  <c r="S116" i="1"/>
  <c r="T116" i="1" s="1"/>
  <c r="S114" i="1"/>
  <c r="T114" i="1" s="1"/>
  <c r="F114" i="1"/>
  <c r="S113" i="1"/>
  <c r="F113" i="1"/>
  <c r="T113" i="1" s="1"/>
  <c r="S111" i="1"/>
  <c r="T111" i="1" s="1"/>
  <c r="S110" i="1"/>
  <c r="T110" i="1" s="1"/>
  <c r="S108" i="1"/>
  <c r="T108" i="1" s="1"/>
  <c r="S106" i="1"/>
  <c r="T106" i="1" s="1"/>
  <c r="S105" i="1"/>
  <c r="T105" i="1" s="1"/>
  <c r="S104" i="1"/>
  <c r="T104" i="1" s="1"/>
  <c r="S103" i="1"/>
  <c r="F103" i="1"/>
  <c r="T103" i="1" s="1"/>
  <c r="T102" i="1"/>
  <c r="S102" i="1"/>
  <c r="F102" i="1"/>
  <c r="S101" i="1"/>
  <c r="T101" i="1" s="1"/>
  <c r="S100" i="1"/>
  <c r="T100" i="1" s="1"/>
  <c r="S99" i="1"/>
  <c r="T99" i="1" s="1"/>
  <c r="F99" i="1"/>
  <c r="T98" i="1"/>
  <c r="S98" i="1"/>
  <c r="T97" i="1"/>
  <c r="S97" i="1"/>
  <c r="T96" i="1"/>
  <c r="S96" i="1"/>
  <c r="T95" i="1"/>
  <c r="S95" i="1"/>
  <c r="T94" i="1"/>
  <c r="S94" i="1"/>
  <c r="T93" i="1"/>
  <c r="S93" i="1"/>
  <c r="S89" i="1"/>
  <c r="F89" i="1"/>
  <c r="T89" i="1" s="1"/>
  <c r="S88" i="1"/>
  <c r="T88" i="1" s="1"/>
  <c r="S87" i="1"/>
  <c r="T87" i="1" s="1"/>
  <c r="S86" i="1"/>
  <c r="T86" i="1" s="1"/>
  <c r="S85" i="1"/>
  <c r="T85" i="1" s="1"/>
  <c r="S84" i="1"/>
  <c r="F84" i="1"/>
  <c r="T84" i="1" s="1"/>
  <c r="T83" i="1"/>
  <c r="S83" i="1"/>
  <c r="T81" i="1"/>
  <c r="S81" i="1"/>
  <c r="T80" i="1"/>
  <c r="S80" i="1"/>
  <c r="F80" i="1"/>
  <c r="S79" i="1"/>
  <c r="T79" i="1" s="1"/>
  <c r="F79" i="1"/>
  <c r="T78" i="1"/>
  <c r="S78" i="1"/>
  <c r="T77" i="1"/>
  <c r="S77" i="1"/>
  <c r="F77" i="1"/>
  <c r="S76" i="1"/>
  <c r="T76" i="1" s="1"/>
  <c r="S75" i="1"/>
  <c r="F75" i="1"/>
  <c r="T75" i="1" s="1"/>
  <c r="T74" i="1"/>
  <c r="S74" i="1"/>
  <c r="T73" i="1"/>
  <c r="S73" i="1"/>
  <c r="T72" i="1"/>
  <c r="S72" i="1"/>
  <c r="S71" i="1"/>
  <c r="F71" i="1"/>
  <c r="T71" i="1" s="1"/>
  <c r="S70" i="1"/>
  <c r="T70" i="1" s="1"/>
  <c r="S69" i="1"/>
  <c r="T69" i="1" s="1"/>
  <c r="F69" i="1"/>
  <c r="T68" i="1"/>
  <c r="S68" i="1"/>
  <c r="T67" i="1"/>
  <c r="S67" i="1"/>
  <c r="T66" i="1"/>
  <c r="S66" i="1"/>
  <c r="L65" i="1"/>
  <c r="S65" i="1" s="1"/>
  <c r="L64" i="1"/>
  <c r="S64" i="1" s="1"/>
  <c r="T63" i="1"/>
  <c r="S63" i="1"/>
  <c r="L62" i="1"/>
  <c r="L134" i="1" s="1"/>
  <c r="T61" i="1"/>
  <c r="S61" i="1"/>
  <c r="T60" i="1"/>
  <c r="S60" i="1"/>
  <c r="T59" i="1"/>
  <c r="S59" i="1"/>
  <c r="T58" i="1"/>
  <c r="S58" i="1"/>
  <c r="I57" i="1"/>
  <c r="F57" i="1" s="1"/>
  <c r="I56" i="1"/>
  <c r="S56" i="1" s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F50" i="1"/>
  <c r="T49" i="1"/>
  <c r="S49" i="1"/>
  <c r="J47" i="1"/>
  <c r="S47" i="1" s="1"/>
  <c r="J46" i="1"/>
  <c r="S46" i="1" s="1"/>
  <c r="T45" i="1"/>
  <c r="S45" i="1"/>
  <c r="J44" i="1"/>
  <c r="J13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F34" i="1"/>
  <c r="T33" i="1"/>
  <c r="S33" i="1"/>
  <c r="T32" i="1"/>
  <c r="S32" i="1"/>
  <c r="S31" i="1"/>
  <c r="F31" i="1"/>
  <c r="T31" i="1" s="1"/>
  <c r="S30" i="1"/>
  <c r="F30" i="1"/>
  <c r="T30" i="1" s="1"/>
  <c r="E30" i="1"/>
  <c r="E134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F24" i="1" s="1"/>
  <c r="T24" i="1" s="1"/>
  <c r="E24" i="1"/>
  <c r="S23" i="1"/>
  <c r="F23" i="1" s="1"/>
  <c r="T23" i="1" s="1"/>
  <c r="S22" i="1"/>
  <c r="F22" i="1"/>
  <c r="T22" i="1" s="1"/>
  <c r="S21" i="1"/>
  <c r="F21" i="1" s="1"/>
  <c r="T21" i="1" s="1"/>
  <c r="S20" i="1"/>
  <c r="F20" i="1"/>
  <c r="S19" i="1"/>
  <c r="F19" i="1"/>
  <c r="T19" i="1" s="1"/>
  <c r="E19" i="1"/>
  <c r="S18" i="1"/>
  <c r="F18" i="1"/>
  <c r="T18" i="1" s="1"/>
  <c r="E18" i="1"/>
  <c r="S17" i="1"/>
  <c r="F17" i="1"/>
  <c r="T17" i="1" s="1"/>
  <c r="S16" i="1"/>
  <c r="F16" i="1" s="1"/>
  <c r="T16" i="1" s="1"/>
  <c r="T15" i="1"/>
  <c r="S15" i="1"/>
  <c r="F15" i="1"/>
  <c r="E15" i="1"/>
  <c r="M9" i="1"/>
  <c r="F9" i="1"/>
  <c r="F134" i="1" l="1"/>
  <c r="I134" i="1"/>
  <c r="S44" i="1"/>
  <c r="T44" i="1" s="1"/>
  <c r="F46" i="1"/>
  <c r="T46" i="1" s="1"/>
  <c r="F47" i="1"/>
  <c r="T47" i="1" s="1"/>
  <c r="S57" i="1"/>
  <c r="T57" i="1" s="1"/>
  <c r="S62" i="1"/>
  <c r="F64" i="1"/>
  <c r="T64" i="1" s="1"/>
  <c r="F65" i="1"/>
  <c r="T65" i="1" s="1"/>
  <c r="F62" i="1"/>
  <c r="T62" i="1" l="1"/>
  <c r="T134" i="1" s="1"/>
  <c r="S134" i="1"/>
</calcChain>
</file>

<file path=xl/sharedStrings.xml><?xml version="1.0" encoding="utf-8"?>
<sst xmlns="http://schemas.openxmlformats.org/spreadsheetml/2006/main" count="187" uniqueCount="157">
  <si>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</si>
  <si>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</si>
  <si>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</si>
  <si>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</si>
  <si>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</si>
  <si>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</si>
  <si>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</si>
  <si>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PUCHUNCAVI</t>
  </si>
  <si>
    <t>Rut: 69.060.800-6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</si>
  <si>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</si>
  <si>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</si>
  <si>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</si>
  <si>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</si>
  <si>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</si>
  <si>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</si>
  <si>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</si>
  <si>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</si>
  <si>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</si>
  <si>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</si>
  <si>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</si>
  <si>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</si>
  <si>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</si>
  <si>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</si>
  <si>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</si>
  <si>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</si>
  <si>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</si>
  <si>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</si>
  <si>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</si>
  <si>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</si>
  <si>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</si>
  <si>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</si>
  <si>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</si>
  <si>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</si>
  <si>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</si>
  <si>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</si>
  <si>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</si>
  <si>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</si>
  <si>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Tans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</si>
  <si>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</si>
  <si>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</si>
  <si>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</si>
  <si>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</si>
  <si>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</si>
  <si>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</si>
  <si>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</si>
  <si>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</si>
  <si>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</si>
  <si>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</si>
  <si>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</si>
  <si>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1367-1368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</si>
  <si>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</si>
  <si>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</si>
  <si>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</si>
  <si>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</si>
  <si>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</si>
  <si>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</si>
  <si>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2019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</si>
  <si>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</si>
  <si>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</si>
  <si>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</si>
  <si>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</si>
  <si>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</si>
  <si>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</si>
  <si>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</si>
  <si>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</si>
  <si>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</si>
  <si>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</si>
  <si>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</si>
  <si>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</si>
  <si>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</si>
  <si>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</si>
  <si>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</si>
  <si>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</si>
  <si>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</si>
  <si>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</si>
  <si>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</si>
  <si>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</si>
  <si>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</si>
  <si>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</si>
  <si>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</si>
  <si>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</si>
  <si>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</si>
  <si>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</si>
  <si>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Domiciliaria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</si>
  <si>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</si>
  <si>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</si>
  <si>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</si>
  <si>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</si>
  <si>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</si>
  <si>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</si>
  <si>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</si>
  <si>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</si>
  <si>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</si>
  <si>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</si>
  <si>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</si>
  <si>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</si>
  <si>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</si>
  <si>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</si>
  <si>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</si>
  <si>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</si>
  <si>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</si>
  <si>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</si>
  <si>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</si>
  <si>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</si>
  <si>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</si>
  <si>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</si>
  <si>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</si>
  <si>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</si>
  <si>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</si>
  <si>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</si>
  <si>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</si>
  <si>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</si>
  <si>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</si>
  <si>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</si>
  <si>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</si>
  <si>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</si>
  <si>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</si>
  <si>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</si>
  <si>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</si>
  <si>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</si>
  <si>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</si>
  <si>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</si>
  <si>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</si>
  <si>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</si>
  <si>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 xml:space="preserve">Apoyo a la Gestión Equipamiento 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</si>
  <si>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</si>
  <si>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</si>
  <si>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</si>
  <si>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</si>
  <si>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</si>
  <si>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</si>
  <si>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Fortalecimiento Medicina Familiar 2018</t>
  </si>
  <si>
    <t xml:space="preserve">Fondo Farmacia Enfermedades Cronicas </t>
  </si>
  <si>
    <t>Fondo Farmacia Enfermedades Cronicas 2018</t>
  </si>
  <si>
    <t>Atención urgencia de Alta Resolutividad SAR</t>
  </si>
  <si>
    <t>Sename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</si>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</sst>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[$$-340A]\ * #,##0_-;\-[$$-340A]\ * #,##0_-;_-[$$-340A]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sz val="12"/>
      <name val="Bookman Old Style"/>
      <family val="1"/>
    </font>
    <font>
      <b/>
      <u/>
      <sz val="18"/>
      <name val="Bookman Old Style"/>
      <family val="1"/>
    </font>
    <font>
      <b/>
      <sz val="14"/>
      <name val="Comic Sans MS"/>
      <family val="4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9" fontId="13" fillId="2" borderId="0" xfId="2" applyFont="1" applyFill="1" applyAlignment="1">
      <alignment horizontal="center"/>
    </xf>
    <xf numFmtId="164" fontId="5" fillId="2" borderId="0" xfId="1" applyNumberFormat="1" applyFont="1" applyFill="1"/>
    <xf numFmtId="0" fontId="14" fillId="2" borderId="0" xfId="0" applyFont="1" applyFill="1"/>
    <xf numFmtId="164" fontId="15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2" fillId="2" borderId="0" xfId="0" applyFont="1" applyFill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horizontal="center"/>
    </xf>
    <xf numFmtId="0" fontId="19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4" borderId="4" xfId="3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8" fillId="0" borderId="0" xfId="0" applyFont="1"/>
    <xf numFmtId="0" fontId="20" fillId="4" borderId="5" xfId="0" applyFont="1" applyFill="1" applyBorder="1" applyAlignment="1">
      <alignment horizontal="center"/>
    </xf>
    <xf numFmtId="0" fontId="20" fillId="4" borderId="6" xfId="3" applyFont="1" applyFill="1" applyBorder="1" applyAlignment="1">
      <alignment horizontal="center" vertical="center" wrapText="1"/>
    </xf>
    <xf numFmtId="165" fontId="19" fillId="0" borderId="7" xfId="3" applyNumberFormat="1" applyFont="1" applyBorder="1" applyAlignment="1">
      <alignment horizontal="center" vertical="center" wrapText="1"/>
    </xf>
    <xf numFmtId="165" fontId="20" fillId="0" borderId="8" xfId="0" applyNumberFormat="1" applyFont="1" applyBorder="1" applyAlignment="1">
      <alignment horizontal="right" vertical="center"/>
    </xf>
    <xf numFmtId="165" fontId="20" fillId="0" borderId="9" xfId="1" applyNumberFormat="1" applyFont="1" applyBorder="1"/>
    <xf numFmtId="165" fontId="20" fillId="0" borderId="8" xfId="1" applyNumberFormat="1" applyFont="1" applyBorder="1"/>
    <xf numFmtId="165" fontId="20" fillId="5" borderId="9" xfId="1" applyNumberFormat="1" applyFont="1" applyFill="1" applyBorder="1"/>
    <xf numFmtId="165" fontId="18" fillId="2" borderId="0" xfId="0" applyNumberFormat="1" applyFont="1" applyFill="1"/>
    <xf numFmtId="165" fontId="19" fillId="0" borderId="10" xfId="3" applyNumberFormat="1" applyFont="1" applyBorder="1" applyAlignment="1">
      <alignment horizontal="center" vertical="center" wrapText="1"/>
    </xf>
    <xf numFmtId="165" fontId="20" fillId="0" borderId="11" xfId="0" applyNumberFormat="1" applyFont="1" applyBorder="1" applyAlignment="1">
      <alignment horizontal="right" vertical="center"/>
    </xf>
    <xf numFmtId="165" fontId="20" fillId="0" borderId="12" xfId="1" applyNumberFormat="1" applyFont="1" applyBorder="1"/>
    <xf numFmtId="165" fontId="20" fillId="0" borderId="11" xfId="1" applyNumberFormat="1" applyFont="1" applyBorder="1"/>
    <xf numFmtId="165" fontId="20" fillId="5" borderId="12" xfId="1" applyNumberFormat="1" applyFont="1" applyFill="1" applyBorder="1"/>
    <xf numFmtId="165" fontId="22" fillId="0" borderId="10" xfId="3" applyNumberFormat="1" applyFont="1" applyBorder="1" applyAlignment="1">
      <alignment horizontal="center" vertical="center" wrapText="1"/>
    </xf>
    <xf numFmtId="3" fontId="23" fillId="2" borderId="0" xfId="0" applyNumberFormat="1" applyFont="1" applyFill="1"/>
    <xf numFmtId="3" fontId="18" fillId="2" borderId="0" xfId="0" applyNumberFormat="1" applyFont="1" applyFill="1"/>
    <xf numFmtId="0" fontId="18" fillId="6" borderId="0" xfId="0" applyFont="1" applyFill="1"/>
    <xf numFmtId="0" fontId="18" fillId="7" borderId="0" xfId="0" applyFont="1" applyFill="1"/>
    <xf numFmtId="165" fontId="20" fillId="0" borderId="12" xfId="0" applyNumberFormat="1" applyFont="1" applyBorder="1"/>
    <xf numFmtId="165" fontId="24" fillId="2" borderId="0" xfId="1" applyNumberFormat="1" applyFont="1" applyFill="1"/>
    <xf numFmtId="165" fontId="24" fillId="2" borderId="13" xfId="1" applyNumberFormat="1" applyFont="1" applyFill="1" applyBorder="1"/>
    <xf numFmtId="165" fontId="24" fillId="2" borderId="14" xfId="1" applyNumberFormat="1" applyFont="1" applyFill="1" applyBorder="1"/>
    <xf numFmtId="164" fontId="17" fillId="2" borderId="0" xfId="1" applyNumberFormat="1" applyFont="1" applyFill="1"/>
    <xf numFmtId="165" fontId="19" fillId="0" borderId="10" xfId="3" applyNumberFormat="1" applyFont="1" applyBorder="1" applyAlignment="1">
      <alignment vertical="center" wrapText="1"/>
    </xf>
    <xf numFmtId="165" fontId="19" fillId="0" borderId="15" xfId="3" applyNumberFormat="1" applyFont="1" applyBorder="1" applyAlignment="1">
      <alignment vertical="center" wrapText="1"/>
    </xf>
    <xf numFmtId="165" fontId="19" fillId="0" borderId="7" xfId="3" applyNumberFormat="1" applyFont="1" applyBorder="1" applyAlignment="1">
      <alignment vertical="center" wrapText="1"/>
    </xf>
    <xf numFmtId="165" fontId="19" fillId="0" borderId="16" xfId="3" applyNumberFormat="1" applyFont="1" applyBorder="1" applyAlignment="1">
      <alignment vertical="center" wrapText="1"/>
    </xf>
    <xf numFmtId="165" fontId="20" fillId="0" borderId="12" xfId="0" applyNumberFormat="1" applyFont="1" applyBorder="1" applyAlignment="1">
      <alignment horizontal="right" vertical="center"/>
    </xf>
    <xf numFmtId="0" fontId="18" fillId="8" borderId="0" xfId="0" applyFont="1" applyFill="1"/>
    <xf numFmtId="3" fontId="25" fillId="3" borderId="3" xfId="3" applyNumberFormat="1" applyFont="1" applyFill="1" applyBorder="1" applyAlignment="1">
      <alignment horizontal="left" vertical="center" wrapText="1"/>
    </xf>
    <xf numFmtId="0" fontId="20" fillId="4" borderId="1" xfId="3" applyFont="1" applyFill="1" applyBorder="1" applyAlignment="1">
      <alignment horizontal="center" vertical="center" wrapText="1"/>
    </xf>
    <xf numFmtId="165" fontId="20" fillId="3" borderId="17" xfId="0" applyNumberFormat="1" applyFont="1" applyFill="1" applyBorder="1" applyAlignment="1">
      <alignment horizontal="right" vertical="center"/>
    </xf>
    <xf numFmtId="165" fontId="20" fillId="3" borderId="3" xfId="0" applyNumberFormat="1" applyFont="1" applyFill="1" applyBorder="1" applyAlignment="1">
      <alignment horizontal="right" vertical="center"/>
    </xf>
    <xf numFmtId="165" fontId="20" fillId="3" borderId="1" xfId="0" applyNumberFormat="1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3" fontId="13" fillId="2" borderId="0" xfId="3" applyNumberFormat="1" applyFont="1" applyFill="1" applyAlignment="1">
      <alignment horizontal="left" vertical="center" wrapText="1"/>
    </xf>
    <xf numFmtId="3" fontId="13" fillId="2" borderId="0" xfId="3" applyNumberFormat="1" applyFont="1" applyFill="1" applyAlignment="1">
      <alignment horizontal="center" vertical="center" wrapText="1"/>
    </xf>
    <xf numFmtId="165" fontId="2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_Simulacion 3.1" xfId="3" xr:uid="{83BC7B77-9216-4B27-BF75-AF6B931AE66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D625-4595-484D-BE12-AD2833CFA853}">
  <sheetPr filterMode="1">
    <pageSetUpPr fitToPage="1"/>
  </sheetPr>
  <dimension ref="A1:EE359"/>
  <sheetViews>
    <sheetView tabSelected="1" topLeftCell="B1" zoomScale="60" zoomScaleNormal="60" workbookViewId="0">
      <selection activeCell="P104" sqref="P104:P105"/>
    </sheetView>
  </sheetViews>
  <sheetFormatPr baseColWidth="10" defaultColWidth="23.7109375" defaultRowHeight="15" x14ac:dyDescent="0.25"/>
  <cols>
    <col min="1" max="1" width="0" style="6" hidden="1" customWidth="1"/>
    <col min="2" max="2" width="10" customWidth="1"/>
    <col min="3" max="3" width="81.140625" customWidth="1"/>
    <col min="5" max="5" width="26.140625" style="85" customWidth="1"/>
    <col min="6" max="6" width="35.28515625" bestFit="1" customWidth="1"/>
    <col min="7" max="9" width="23.7109375" hidden="1" customWidth="1"/>
    <col min="10" max="10" width="24.85546875" hidden="1" customWidth="1"/>
    <col min="11" max="14" width="23.7109375" hidden="1" customWidth="1"/>
    <col min="15" max="15" width="24.7109375" customWidth="1"/>
    <col min="16" max="18" width="23.7109375" customWidth="1"/>
    <col min="19" max="19" width="27.42578125" bestFit="1" customWidth="1"/>
    <col min="21" max="135" width="23.7109375" style="6"/>
  </cols>
  <sheetData>
    <row r="1" spans="1:135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135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135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135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135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135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135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135" s="6" customFormat="1" ht="27.75" customHeight="1" x14ac:dyDescent="0.3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135" s="6" customFormat="1" ht="27.75" customHeight="1" x14ac:dyDescent="0.45">
      <c r="A9" s="1"/>
      <c r="B9" s="1"/>
      <c r="C9" s="13" t="s">
        <v>8</v>
      </c>
      <c r="D9" s="14"/>
      <c r="E9" s="15"/>
      <c r="F9" s="18">
        <f>+P104-F105</f>
        <v>29071526</v>
      </c>
      <c r="G9" s="5"/>
      <c r="H9" s="5"/>
      <c r="I9" s="5"/>
      <c r="J9" s="5"/>
      <c r="K9" s="5"/>
      <c r="L9" s="5"/>
      <c r="M9" s="16">
        <f>+M30*2</f>
        <v>24518218</v>
      </c>
      <c r="N9" s="5"/>
      <c r="P9" s="5"/>
      <c r="Q9" s="5"/>
      <c r="R9" s="5"/>
      <c r="S9" s="5"/>
      <c r="T9" s="5"/>
    </row>
    <row r="10" spans="1:135" s="6" customFormat="1" ht="21.75" hidden="1" customHeight="1" x14ac:dyDescent="0.45">
      <c r="A10" s="1"/>
      <c r="B10" s="1"/>
      <c r="C10" s="14" t="s">
        <v>9</v>
      </c>
      <c r="D10" s="14"/>
      <c r="E10" s="19"/>
      <c r="F10" s="2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135" s="6" customFormat="1" ht="21.75" hidden="1" customHeight="1" x14ac:dyDescent="0.3">
      <c r="A11" s="1"/>
      <c r="B11" s="1"/>
      <c r="C11" s="21"/>
      <c r="D11" s="21"/>
      <c r="E11" s="5"/>
      <c r="F11" s="22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135" s="6" customFormat="1" ht="15" customHeight="1" thickBot="1" x14ac:dyDescent="0.3">
      <c r="A12" s="23"/>
      <c r="B12" s="24"/>
      <c r="C12" s="1"/>
      <c r="D12" s="1"/>
      <c r="E12" s="2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135" ht="57" customHeight="1" thickBot="1" x14ac:dyDescent="0.3">
      <c r="A13" s="23"/>
      <c r="B13" s="26"/>
      <c r="C13" s="26"/>
      <c r="D13" s="27" t="s">
        <v>11</v>
      </c>
      <c r="E13" s="28" t="s">
        <v>12</v>
      </c>
      <c r="F13" s="29" t="s">
        <v>13</v>
      </c>
      <c r="G13" s="27" t="s">
        <v>14</v>
      </c>
      <c r="H13" s="27" t="s">
        <v>15</v>
      </c>
      <c r="I13" s="27" t="s">
        <v>16</v>
      </c>
      <c r="J13" s="27" t="s">
        <v>17</v>
      </c>
      <c r="K13" s="27" t="s">
        <v>18</v>
      </c>
      <c r="L13" s="27" t="s">
        <v>19</v>
      </c>
      <c r="M13" s="27" t="s">
        <v>20</v>
      </c>
      <c r="N13" s="27" t="s">
        <v>21</v>
      </c>
      <c r="O13" s="27" t="s">
        <v>22</v>
      </c>
      <c r="P13" s="27" t="s">
        <v>23</v>
      </c>
      <c r="Q13" s="27" t="s">
        <v>24</v>
      </c>
      <c r="R13" s="27" t="s">
        <v>25</v>
      </c>
      <c r="S13" s="27" t="s">
        <v>26</v>
      </c>
      <c r="T13" s="27" t="s">
        <v>27</v>
      </c>
    </row>
    <row r="14" spans="1:135" s="36" customFormat="1" ht="30" customHeight="1" thickBot="1" x14ac:dyDescent="0.3">
      <c r="A14" s="30"/>
      <c r="B14" s="31"/>
      <c r="C14" s="32" t="s">
        <v>28</v>
      </c>
      <c r="D14" s="33"/>
      <c r="E14" s="34" t="s">
        <v>29</v>
      </c>
      <c r="F14" s="34" t="s">
        <v>29</v>
      </c>
      <c r="G14" s="34" t="s">
        <v>30</v>
      </c>
      <c r="H14" s="34" t="s">
        <v>30</v>
      </c>
      <c r="I14" s="34" t="s">
        <v>30</v>
      </c>
      <c r="J14" s="34" t="s">
        <v>30</v>
      </c>
      <c r="K14" s="34" t="s">
        <v>30</v>
      </c>
      <c r="L14" s="34" t="s">
        <v>30</v>
      </c>
      <c r="M14" s="34" t="s">
        <v>30</v>
      </c>
      <c r="N14" s="34" t="s">
        <v>30</v>
      </c>
      <c r="O14" s="34" t="s">
        <v>30</v>
      </c>
      <c r="P14" s="34" t="s">
        <v>30</v>
      </c>
      <c r="Q14" s="34" t="s">
        <v>30</v>
      </c>
      <c r="R14" s="34" t="s">
        <v>30</v>
      </c>
      <c r="S14" s="34" t="s">
        <v>31</v>
      </c>
      <c r="T14" s="35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</row>
    <row r="15" spans="1:135" s="36" customFormat="1" ht="18.75" hidden="1" thickBot="1" x14ac:dyDescent="0.3">
      <c r="A15" s="30"/>
      <c r="B15" s="37">
        <v>1</v>
      </c>
      <c r="C15" s="27" t="s">
        <v>32</v>
      </c>
      <c r="D15" s="38" t="s">
        <v>33</v>
      </c>
      <c r="E15" s="39">
        <f>+G15*12</f>
        <v>1486519548</v>
      </c>
      <c r="F15" s="40">
        <f>+S15</f>
        <v>1238766290</v>
      </c>
      <c r="G15" s="41">
        <v>123876629</v>
      </c>
      <c r="H15" s="41">
        <v>123876629</v>
      </c>
      <c r="I15" s="41">
        <v>123876629</v>
      </c>
      <c r="J15" s="42">
        <v>123876629</v>
      </c>
      <c r="K15" s="41">
        <v>123876629</v>
      </c>
      <c r="L15" s="41">
        <v>123876629</v>
      </c>
      <c r="M15" s="41">
        <v>123876629</v>
      </c>
      <c r="N15" s="41">
        <v>123876629</v>
      </c>
      <c r="O15" s="41">
        <v>123876629</v>
      </c>
      <c r="P15" s="41">
        <v>123876629</v>
      </c>
      <c r="Q15" s="41"/>
      <c r="R15" s="41"/>
      <c r="S15" s="43">
        <f t="shared" ref="S15:S79" si="0">SUM(G15:R15)</f>
        <v>1238766290</v>
      </c>
      <c r="T15" s="43">
        <f>+F15-S15</f>
        <v>0</v>
      </c>
      <c r="U15" s="24"/>
      <c r="V15" s="4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</row>
    <row r="16" spans="1:135" s="36" customFormat="1" ht="18.75" hidden="1" thickBot="1" x14ac:dyDescent="0.3">
      <c r="A16" s="30"/>
      <c r="B16" s="37">
        <v>2</v>
      </c>
      <c r="C16" s="27" t="s">
        <v>34</v>
      </c>
      <c r="D16" s="38" t="s">
        <v>33</v>
      </c>
      <c r="E16" s="45"/>
      <c r="F16" s="46">
        <f t="shared" ref="F16:F24" si="1">+S16</f>
        <v>0</v>
      </c>
      <c r="G16" s="47"/>
      <c r="H16" s="47"/>
      <c r="I16" s="47"/>
      <c r="J16" s="48"/>
      <c r="K16" s="47"/>
      <c r="L16" s="47"/>
      <c r="M16" s="47"/>
      <c r="N16" s="47"/>
      <c r="O16" s="47"/>
      <c r="P16" s="47"/>
      <c r="Q16" s="47"/>
      <c r="R16" s="47"/>
      <c r="S16" s="49">
        <f t="shared" si="0"/>
        <v>0</v>
      </c>
      <c r="T16" s="43">
        <f t="shared" ref="T16:T80" si="2">+F16-S16</f>
        <v>0</v>
      </c>
      <c r="U16" s="24"/>
      <c r="V16" s="4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</row>
    <row r="17" spans="1:135" s="36" customFormat="1" ht="18.75" hidden="1" thickBot="1" x14ac:dyDescent="0.3">
      <c r="A17" s="30"/>
      <c r="B17" s="37">
        <v>3</v>
      </c>
      <c r="C17" s="27" t="s">
        <v>35</v>
      </c>
      <c r="D17" s="38" t="s">
        <v>33</v>
      </c>
      <c r="E17" s="50"/>
      <c r="F17" s="46">
        <f t="shared" si="1"/>
        <v>0</v>
      </c>
      <c r="G17" s="47"/>
      <c r="H17" s="47"/>
      <c r="I17" s="47"/>
      <c r="J17" s="48"/>
      <c r="K17" s="47"/>
      <c r="L17" s="47"/>
      <c r="M17" s="47"/>
      <c r="N17" s="47"/>
      <c r="O17" s="47"/>
      <c r="P17" s="47"/>
      <c r="Q17" s="47"/>
      <c r="R17" s="47"/>
      <c r="S17" s="49">
        <f t="shared" si="0"/>
        <v>0</v>
      </c>
      <c r="T17" s="43">
        <f t="shared" si="2"/>
        <v>0</v>
      </c>
      <c r="U17" s="24"/>
      <c r="V17" s="4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</row>
    <row r="18" spans="1:135" s="36" customFormat="1" ht="18.75" hidden="1" thickBot="1" x14ac:dyDescent="0.3">
      <c r="A18" s="30"/>
      <c r="B18" s="37">
        <v>4</v>
      </c>
      <c r="C18" s="27" t="s">
        <v>36</v>
      </c>
      <c r="D18" s="38" t="s">
        <v>33</v>
      </c>
      <c r="E18" s="45">
        <f>+G18*12</f>
        <v>52068696</v>
      </c>
      <c r="F18" s="46">
        <f t="shared" si="1"/>
        <v>43390580</v>
      </c>
      <c r="G18" s="47">
        <v>4339058</v>
      </c>
      <c r="H18" s="47">
        <v>4339058</v>
      </c>
      <c r="I18" s="47">
        <v>4339058</v>
      </c>
      <c r="J18" s="48">
        <v>4339058</v>
      </c>
      <c r="K18" s="47">
        <v>4339058</v>
      </c>
      <c r="L18" s="47">
        <v>4339058</v>
      </c>
      <c r="M18" s="47">
        <v>4339058</v>
      </c>
      <c r="N18" s="47">
        <v>4339058</v>
      </c>
      <c r="O18" s="47">
        <v>4339058</v>
      </c>
      <c r="P18" s="47">
        <v>4339058</v>
      </c>
      <c r="Q18" s="47"/>
      <c r="R18" s="47"/>
      <c r="S18" s="49">
        <f t="shared" si="0"/>
        <v>43390580</v>
      </c>
      <c r="T18" s="43">
        <f t="shared" si="2"/>
        <v>0</v>
      </c>
      <c r="U18" s="24"/>
      <c r="V18" s="4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</row>
    <row r="19" spans="1:135" s="36" customFormat="1" ht="18.75" hidden="1" thickBot="1" x14ac:dyDescent="0.3">
      <c r="A19" s="30"/>
      <c r="B19" s="37">
        <v>5</v>
      </c>
      <c r="C19" s="27" t="s">
        <v>37</v>
      </c>
      <c r="D19" s="38" t="s">
        <v>33</v>
      </c>
      <c r="E19" s="45">
        <f>+G19*12</f>
        <v>7204224</v>
      </c>
      <c r="F19" s="46">
        <f t="shared" si="1"/>
        <v>6003529</v>
      </c>
      <c r="G19" s="47">
        <v>600352</v>
      </c>
      <c r="H19" s="47">
        <v>600353</v>
      </c>
      <c r="I19" s="47">
        <v>600353</v>
      </c>
      <c r="J19" s="48">
        <v>600353</v>
      </c>
      <c r="K19" s="47">
        <v>600353</v>
      </c>
      <c r="L19" s="47">
        <v>600353</v>
      </c>
      <c r="M19" s="47">
        <v>600353</v>
      </c>
      <c r="N19" s="47">
        <v>600353</v>
      </c>
      <c r="O19" s="47">
        <v>600353</v>
      </c>
      <c r="P19" s="47">
        <v>600353</v>
      </c>
      <c r="Q19" s="47"/>
      <c r="R19" s="47"/>
      <c r="S19" s="49">
        <f t="shared" si="0"/>
        <v>6003529</v>
      </c>
      <c r="T19" s="43">
        <f t="shared" si="2"/>
        <v>0</v>
      </c>
      <c r="U19" s="24"/>
      <c r="V19" s="4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</row>
    <row r="20" spans="1:135" s="36" customFormat="1" ht="18.75" hidden="1" thickBot="1" x14ac:dyDescent="0.3">
      <c r="A20" s="30"/>
      <c r="B20" s="37">
        <v>6</v>
      </c>
      <c r="C20" s="27" t="s">
        <v>38</v>
      </c>
      <c r="D20" s="38"/>
      <c r="E20" s="45"/>
      <c r="F20" s="46">
        <f>+G20</f>
        <v>1160102</v>
      </c>
      <c r="G20" s="47">
        <v>1160102</v>
      </c>
      <c r="H20" s="47"/>
      <c r="I20" s="47"/>
      <c r="J20" s="48"/>
      <c r="K20" s="47"/>
      <c r="L20" s="47"/>
      <c r="M20" s="47"/>
      <c r="N20" s="47"/>
      <c r="O20" s="47"/>
      <c r="P20" s="47"/>
      <c r="Q20" s="47"/>
      <c r="R20" s="47"/>
      <c r="S20" s="49">
        <f>SUM(G20:K20)</f>
        <v>1160102</v>
      </c>
      <c r="T20" s="43"/>
      <c r="U20" s="24"/>
      <c r="V20" s="4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</row>
    <row r="21" spans="1:135" s="36" customFormat="1" ht="18.75" hidden="1" thickBot="1" x14ac:dyDescent="0.3">
      <c r="A21" s="30"/>
      <c r="B21" s="37">
        <v>7</v>
      </c>
      <c r="C21" s="27" t="s">
        <v>39</v>
      </c>
      <c r="D21" s="38" t="s">
        <v>33</v>
      </c>
      <c r="E21" s="45"/>
      <c r="F21" s="46">
        <f t="shared" si="1"/>
        <v>0</v>
      </c>
      <c r="G21" s="47"/>
      <c r="H21" s="47"/>
      <c r="I21" s="47"/>
      <c r="J21" s="48"/>
      <c r="K21" s="47"/>
      <c r="L21" s="47"/>
      <c r="M21" s="47"/>
      <c r="N21" s="47"/>
      <c r="O21" s="47"/>
      <c r="P21" s="47"/>
      <c r="Q21" s="47"/>
      <c r="R21" s="47"/>
      <c r="S21" s="49">
        <f t="shared" si="0"/>
        <v>0</v>
      </c>
      <c r="T21" s="43">
        <f t="shared" si="2"/>
        <v>0</v>
      </c>
      <c r="U21" s="24"/>
      <c r="V21" s="4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</row>
    <row r="22" spans="1:135" s="36" customFormat="1" ht="18.75" hidden="1" thickBot="1" x14ac:dyDescent="0.3">
      <c r="A22" s="30"/>
      <c r="B22" s="37">
        <v>8</v>
      </c>
      <c r="C22" s="27" t="s">
        <v>40</v>
      </c>
      <c r="D22" s="38" t="s">
        <v>33</v>
      </c>
      <c r="E22" s="45"/>
      <c r="F22" s="46">
        <f t="shared" si="1"/>
        <v>4714630</v>
      </c>
      <c r="G22" s="47">
        <v>474792</v>
      </c>
      <c r="H22" s="47">
        <v>474793</v>
      </c>
      <c r="I22" s="47">
        <v>474793</v>
      </c>
      <c r="J22" s="48">
        <v>474793</v>
      </c>
      <c r="K22" s="47">
        <v>474793</v>
      </c>
      <c r="L22" s="47">
        <v>474793</v>
      </c>
      <c r="M22" s="47">
        <v>454661</v>
      </c>
      <c r="N22" s="47">
        <v>470404</v>
      </c>
      <c r="O22" s="47">
        <v>470404</v>
      </c>
      <c r="P22" s="47">
        <v>470404</v>
      </c>
      <c r="Q22" s="47"/>
      <c r="R22" s="47"/>
      <c r="S22" s="49">
        <f t="shared" si="0"/>
        <v>4714630</v>
      </c>
      <c r="T22" s="43">
        <f t="shared" si="2"/>
        <v>0</v>
      </c>
      <c r="U22" s="24"/>
      <c r="V22" s="4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</row>
    <row r="23" spans="1:135" s="36" customFormat="1" ht="18.75" hidden="1" thickBot="1" x14ac:dyDescent="0.3">
      <c r="A23" s="30"/>
      <c r="B23" s="37">
        <v>9</v>
      </c>
      <c r="C23" s="27" t="s">
        <v>41</v>
      </c>
      <c r="D23" s="38" t="s">
        <v>33</v>
      </c>
      <c r="E23" s="45"/>
      <c r="F23" s="46">
        <f t="shared" si="1"/>
        <v>0</v>
      </c>
      <c r="G23" s="47"/>
      <c r="H23" s="47"/>
      <c r="I23" s="47"/>
      <c r="J23" s="48"/>
      <c r="K23" s="47"/>
      <c r="L23" s="47"/>
      <c r="M23" s="47"/>
      <c r="N23" s="47"/>
      <c r="O23" s="47"/>
      <c r="P23" s="47"/>
      <c r="Q23" s="47"/>
      <c r="R23" s="47"/>
      <c r="S23" s="49">
        <f t="shared" si="0"/>
        <v>0</v>
      </c>
      <c r="T23" s="43">
        <f t="shared" si="2"/>
        <v>0</v>
      </c>
      <c r="U23" s="24"/>
      <c r="V23" s="4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</row>
    <row r="24" spans="1:135" s="36" customFormat="1" ht="18.75" hidden="1" thickBot="1" x14ac:dyDescent="0.3">
      <c r="A24" s="30"/>
      <c r="B24" s="37">
        <v>10</v>
      </c>
      <c r="C24" s="27" t="s">
        <v>42</v>
      </c>
      <c r="D24" s="38" t="s">
        <v>33</v>
      </c>
      <c r="E24" s="45">
        <f>+G24*12</f>
        <v>5590116</v>
      </c>
      <c r="F24" s="46">
        <f t="shared" si="1"/>
        <v>4658430</v>
      </c>
      <c r="G24" s="47">
        <v>465843</v>
      </c>
      <c r="H24" s="47">
        <v>465843</v>
      </c>
      <c r="I24" s="47">
        <v>465843</v>
      </c>
      <c r="J24" s="48">
        <v>465843</v>
      </c>
      <c r="K24" s="47">
        <v>465843</v>
      </c>
      <c r="L24" s="47">
        <v>465843</v>
      </c>
      <c r="M24" s="47">
        <v>465843</v>
      </c>
      <c r="N24" s="47">
        <v>465843</v>
      </c>
      <c r="O24" s="47">
        <v>465843</v>
      </c>
      <c r="P24" s="47">
        <v>465843</v>
      </c>
      <c r="Q24" s="47"/>
      <c r="R24" s="47"/>
      <c r="S24" s="49">
        <f t="shared" si="0"/>
        <v>4658430</v>
      </c>
      <c r="T24" s="43">
        <f t="shared" si="2"/>
        <v>0</v>
      </c>
      <c r="U24" s="24"/>
      <c r="V24" s="4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</row>
    <row r="25" spans="1:135" s="36" customFormat="1" ht="21" hidden="1" thickBot="1" x14ac:dyDescent="0.35">
      <c r="A25" s="30"/>
      <c r="B25" s="37">
        <v>11</v>
      </c>
      <c r="C25" s="27" t="s">
        <v>43</v>
      </c>
      <c r="D25" s="38"/>
      <c r="E25" s="45"/>
      <c r="F25" s="46"/>
      <c r="G25" s="47"/>
      <c r="H25" s="47"/>
      <c r="I25" s="47"/>
      <c r="J25" s="48"/>
      <c r="K25" s="47"/>
      <c r="L25" s="47"/>
      <c r="M25" s="47"/>
      <c r="N25" s="47"/>
      <c r="O25" s="47"/>
      <c r="P25" s="47"/>
      <c r="Q25" s="47"/>
      <c r="R25" s="47"/>
      <c r="S25" s="49">
        <f t="shared" si="0"/>
        <v>0</v>
      </c>
      <c r="T25" s="43">
        <f t="shared" si="2"/>
        <v>0</v>
      </c>
      <c r="U25" s="51"/>
      <c r="V25" s="4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</row>
    <row r="26" spans="1:135" s="36" customFormat="1" ht="21" hidden="1" thickBot="1" x14ac:dyDescent="0.35">
      <c r="A26" s="30"/>
      <c r="B26" s="37">
        <v>12</v>
      </c>
      <c r="C26" s="27" t="s">
        <v>44</v>
      </c>
      <c r="D26" s="38"/>
      <c r="E26" s="45"/>
      <c r="F26" s="46"/>
      <c r="G26" s="47"/>
      <c r="H26" s="47"/>
      <c r="I26" s="47"/>
      <c r="J26" s="48"/>
      <c r="K26" s="47"/>
      <c r="L26" s="47"/>
      <c r="M26" s="47"/>
      <c r="N26" s="47"/>
      <c r="O26" s="47"/>
      <c r="P26" s="47"/>
      <c r="Q26" s="47"/>
      <c r="R26" s="47"/>
      <c r="S26" s="49">
        <f t="shared" si="0"/>
        <v>0</v>
      </c>
      <c r="T26" s="43">
        <f t="shared" si="2"/>
        <v>0</v>
      </c>
      <c r="U26" s="51"/>
      <c r="V26" s="4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</row>
    <row r="27" spans="1:135" s="36" customFormat="1" ht="18.75" hidden="1" thickBot="1" x14ac:dyDescent="0.3">
      <c r="A27" s="30"/>
      <c r="B27" s="37">
        <v>13</v>
      </c>
      <c r="C27" s="27" t="s">
        <v>45</v>
      </c>
      <c r="D27" s="38"/>
      <c r="E27" s="45"/>
      <c r="F27" s="46"/>
      <c r="G27" s="47"/>
      <c r="H27" s="47"/>
      <c r="I27" s="47"/>
      <c r="J27" s="48"/>
      <c r="K27" s="47"/>
      <c r="L27" s="47"/>
      <c r="M27" s="47"/>
      <c r="N27" s="47"/>
      <c r="O27" s="47"/>
      <c r="P27" s="47"/>
      <c r="Q27" s="47"/>
      <c r="R27" s="47"/>
      <c r="S27" s="49">
        <f t="shared" si="0"/>
        <v>0</v>
      </c>
      <c r="T27" s="43">
        <f t="shared" si="2"/>
        <v>0</v>
      </c>
      <c r="U27" s="24"/>
      <c r="V27" s="4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</row>
    <row r="28" spans="1:135" s="36" customFormat="1" ht="18.75" hidden="1" thickBot="1" x14ac:dyDescent="0.3">
      <c r="A28" s="30"/>
      <c r="B28" s="37">
        <v>14</v>
      </c>
      <c r="C28" s="27" t="s">
        <v>46</v>
      </c>
      <c r="D28" s="38"/>
      <c r="E28" s="45"/>
      <c r="F28" s="46"/>
      <c r="G28" s="47"/>
      <c r="H28" s="47"/>
      <c r="I28" s="47"/>
      <c r="J28" s="48"/>
      <c r="K28" s="47"/>
      <c r="L28" s="47"/>
      <c r="M28" s="47"/>
      <c r="N28" s="47"/>
      <c r="O28" s="47"/>
      <c r="P28" s="47"/>
      <c r="Q28" s="47"/>
      <c r="R28" s="47"/>
      <c r="S28" s="49">
        <f t="shared" si="0"/>
        <v>0</v>
      </c>
      <c r="T28" s="43">
        <f t="shared" si="2"/>
        <v>0</v>
      </c>
      <c r="U28" s="52"/>
      <c r="V28" s="4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</row>
    <row r="29" spans="1:135" s="36" customFormat="1" ht="18.75" hidden="1" thickBot="1" x14ac:dyDescent="0.3">
      <c r="A29" s="30"/>
      <c r="B29" s="37">
        <v>15</v>
      </c>
      <c r="C29" s="27" t="s">
        <v>47</v>
      </c>
      <c r="D29" s="38"/>
      <c r="E29" s="45"/>
      <c r="F29" s="46"/>
      <c r="G29" s="47"/>
      <c r="H29" s="47"/>
      <c r="I29" s="47"/>
      <c r="J29" s="48"/>
      <c r="K29" s="47"/>
      <c r="L29" s="47"/>
      <c r="M29" s="47"/>
      <c r="N29" s="47"/>
      <c r="O29" s="47"/>
      <c r="P29" s="47"/>
      <c r="Q29" s="47"/>
      <c r="R29" s="47"/>
      <c r="S29" s="49">
        <f t="shared" si="0"/>
        <v>0</v>
      </c>
      <c r="T29" s="43">
        <f t="shared" si="2"/>
        <v>0</v>
      </c>
      <c r="U29" s="24"/>
      <c r="V29" s="4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</row>
    <row r="30" spans="1:135" s="36" customFormat="1" ht="18.75" hidden="1" thickBot="1" x14ac:dyDescent="0.3">
      <c r="A30" s="30"/>
      <c r="B30" s="37">
        <v>16</v>
      </c>
      <c r="C30" s="27" t="s">
        <v>48</v>
      </c>
      <c r="D30" s="38" t="s">
        <v>49</v>
      </c>
      <c r="E30" s="45">
        <f>73554653+73554653</f>
        <v>147109306</v>
      </c>
      <c r="F30" s="46">
        <f>36777327+J30+12259109+12259109+12259109+12259109+12259109</f>
        <v>110331980</v>
      </c>
      <c r="G30" s="47"/>
      <c r="H30" s="47"/>
      <c r="I30" s="47">
        <v>36777326</v>
      </c>
      <c r="J30" s="48">
        <v>12259108</v>
      </c>
      <c r="K30" s="47"/>
      <c r="L30" s="47"/>
      <c r="M30" s="47">
        <v>12259109</v>
      </c>
      <c r="N30" s="47">
        <v>24518218</v>
      </c>
      <c r="O30" s="47">
        <v>12259109</v>
      </c>
      <c r="P30" s="47">
        <v>12259109</v>
      </c>
      <c r="Q30" s="47"/>
      <c r="R30" s="47"/>
      <c r="S30" s="49">
        <f>SUM(G30:R30)</f>
        <v>110331979</v>
      </c>
      <c r="T30" s="43">
        <f>+F30-S30</f>
        <v>1</v>
      </c>
      <c r="U30" s="24"/>
      <c r="V30" s="4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</row>
    <row r="31" spans="1:135" s="36" customFormat="1" ht="18.75" hidden="1" thickBot="1" x14ac:dyDescent="0.3">
      <c r="A31" s="30"/>
      <c r="B31" s="37">
        <v>17</v>
      </c>
      <c r="C31" s="27" t="s">
        <v>50</v>
      </c>
      <c r="D31" s="38">
        <v>787</v>
      </c>
      <c r="E31" s="45">
        <v>14044152</v>
      </c>
      <c r="F31" s="46">
        <f>+J31+3511038+3511038</f>
        <v>14044152</v>
      </c>
      <c r="G31" s="47"/>
      <c r="H31" s="47"/>
      <c r="I31" s="47"/>
      <c r="J31" s="48">
        <v>7022076</v>
      </c>
      <c r="K31" s="47"/>
      <c r="L31" s="47"/>
      <c r="M31" s="47"/>
      <c r="N31" s="47"/>
      <c r="O31" s="47"/>
      <c r="P31" s="47">
        <v>3511038</v>
      </c>
      <c r="Q31" s="47"/>
      <c r="R31" s="47"/>
      <c r="S31" s="49">
        <f t="shared" si="0"/>
        <v>10533114</v>
      </c>
      <c r="T31" s="43">
        <f t="shared" si="2"/>
        <v>3511038</v>
      </c>
      <c r="U31" s="52"/>
      <c r="V31" s="4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</row>
    <row r="32" spans="1:135" s="36" customFormat="1" ht="18.75" hidden="1" thickBot="1" x14ac:dyDescent="0.3">
      <c r="A32" s="30"/>
      <c r="B32" s="37">
        <v>18</v>
      </c>
      <c r="C32" s="27" t="s">
        <v>51</v>
      </c>
      <c r="D32" s="38" t="s">
        <v>33</v>
      </c>
      <c r="E32" s="45"/>
      <c r="F32" s="46"/>
      <c r="G32" s="47"/>
      <c r="H32" s="47"/>
      <c r="I32" s="47"/>
      <c r="J32" s="48"/>
      <c r="K32" s="47"/>
      <c r="L32" s="47"/>
      <c r="M32" s="47"/>
      <c r="N32" s="47"/>
      <c r="O32" s="47"/>
      <c r="P32" s="47"/>
      <c r="Q32" s="47"/>
      <c r="R32" s="47"/>
      <c r="S32" s="49">
        <f t="shared" si="0"/>
        <v>0</v>
      </c>
      <c r="T32" s="43">
        <f t="shared" si="2"/>
        <v>0</v>
      </c>
      <c r="U32" s="24"/>
      <c r="V32" s="4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</row>
    <row r="33" spans="1:135" s="36" customFormat="1" ht="18.75" hidden="1" thickBot="1" x14ac:dyDescent="0.3">
      <c r="A33" s="30"/>
      <c r="B33" s="37">
        <v>19</v>
      </c>
      <c r="C33" s="27" t="s">
        <v>52</v>
      </c>
      <c r="D33" s="38" t="s">
        <v>33</v>
      </c>
      <c r="E33" s="45"/>
      <c r="F33" s="46"/>
      <c r="G33" s="47"/>
      <c r="H33" s="47"/>
      <c r="I33" s="47"/>
      <c r="J33" s="48"/>
      <c r="K33" s="47"/>
      <c r="L33" s="47"/>
      <c r="M33" s="47"/>
      <c r="N33" s="47"/>
      <c r="O33" s="47"/>
      <c r="P33" s="47"/>
      <c r="Q33" s="47"/>
      <c r="R33" s="47"/>
      <c r="S33" s="49">
        <f t="shared" si="0"/>
        <v>0</v>
      </c>
      <c r="T33" s="43">
        <f t="shared" si="2"/>
        <v>0</v>
      </c>
      <c r="U33" s="24"/>
      <c r="V33" s="4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</row>
    <row r="34" spans="1:135" s="36" customFormat="1" ht="18.75" hidden="1" thickBot="1" x14ac:dyDescent="0.3">
      <c r="A34" s="30"/>
      <c r="B34" s="37">
        <v>20</v>
      </c>
      <c r="C34" s="27" t="s">
        <v>53</v>
      </c>
      <c r="D34" s="38" t="s">
        <v>33</v>
      </c>
      <c r="E34" s="45"/>
      <c r="F34" s="46">
        <f>SUM(G34:R34)</f>
        <v>-735320</v>
      </c>
      <c r="G34" s="47">
        <v>-73532</v>
      </c>
      <c r="H34" s="47">
        <v>-73532</v>
      </c>
      <c r="I34" s="47">
        <v>-73532</v>
      </c>
      <c r="J34" s="48">
        <v>-73532</v>
      </c>
      <c r="K34" s="47">
        <v>-73532</v>
      </c>
      <c r="L34" s="47">
        <v>-73532</v>
      </c>
      <c r="M34" s="47">
        <v>-73532</v>
      </c>
      <c r="N34" s="47">
        <v>-73532</v>
      </c>
      <c r="O34" s="47">
        <v>-73532</v>
      </c>
      <c r="P34" s="47">
        <v>-73532</v>
      </c>
      <c r="Q34" s="47"/>
      <c r="R34" s="47"/>
      <c r="S34" s="49">
        <f t="shared" si="0"/>
        <v>-735320</v>
      </c>
      <c r="T34" s="43">
        <f t="shared" si="2"/>
        <v>0</v>
      </c>
      <c r="U34" s="24"/>
      <c r="V34" s="4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</row>
    <row r="35" spans="1:135" s="36" customFormat="1" ht="18.75" hidden="1" thickBot="1" x14ac:dyDescent="0.3">
      <c r="A35" s="30"/>
      <c r="B35" s="37">
        <v>21</v>
      </c>
      <c r="C35" s="27" t="s">
        <v>54</v>
      </c>
      <c r="D35" s="38" t="s">
        <v>33</v>
      </c>
      <c r="E35" s="45"/>
      <c r="F35" s="46"/>
      <c r="G35" s="47"/>
      <c r="H35" s="47"/>
      <c r="I35" s="47"/>
      <c r="J35" s="48"/>
      <c r="K35" s="47"/>
      <c r="L35" s="47"/>
      <c r="M35" s="47"/>
      <c r="N35" s="47"/>
      <c r="O35" s="47"/>
      <c r="P35" s="47"/>
      <c r="Q35" s="47"/>
      <c r="R35" s="47"/>
      <c r="S35" s="49">
        <f t="shared" si="0"/>
        <v>0</v>
      </c>
      <c r="T35" s="43">
        <f t="shared" si="2"/>
        <v>0</v>
      </c>
      <c r="U35" s="24"/>
      <c r="V35" s="4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</row>
    <row r="36" spans="1:135" s="53" customFormat="1" ht="18.75" hidden="1" thickBot="1" x14ac:dyDescent="0.3">
      <c r="A36" s="30"/>
      <c r="B36" s="37">
        <v>22</v>
      </c>
      <c r="C36" s="27" t="s">
        <v>55</v>
      </c>
      <c r="D36" s="38"/>
      <c r="E36" s="45"/>
      <c r="F36" s="46">
        <v>9386269</v>
      </c>
      <c r="G36" s="47"/>
      <c r="H36" s="47"/>
      <c r="I36" s="47"/>
      <c r="J36" s="48"/>
      <c r="K36" s="47"/>
      <c r="L36" s="47"/>
      <c r="M36" s="47"/>
      <c r="N36" s="47"/>
      <c r="O36" s="47"/>
      <c r="P36" s="47"/>
      <c r="Q36" s="47"/>
      <c r="R36" s="47"/>
      <c r="S36" s="49">
        <f t="shared" si="0"/>
        <v>0</v>
      </c>
      <c r="T36" s="43">
        <f t="shared" si="2"/>
        <v>9386269</v>
      </c>
      <c r="U36" s="24"/>
      <c r="V36" s="4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</row>
    <row r="37" spans="1:135" s="54" customFormat="1" ht="18.75" hidden="1" thickBot="1" x14ac:dyDescent="0.3">
      <c r="A37" s="30"/>
      <c r="B37" s="37">
        <v>23</v>
      </c>
      <c r="C37" s="27" t="s">
        <v>56</v>
      </c>
      <c r="D37" s="38">
        <v>4884</v>
      </c>
      <c r="E37" s="45">
        <v>29106794</v>
      </c>
      <c r="F37" s="46">
        <v>29106794</v>
      </c>
      <c r="G37" s="47"/>
      <c r="H37" s="47"/>
      <c r="I37" s="47"/>
      <c r="J37" s="48"/>
      <c r="K37" s="47"/>
      <c r="L37" s="47"/>
      <c r="M37" s="47"/>
      <c r="N37" s="47"/>
      <c r="O37" s="47"/>
      <c r="P37" s="47">
        <v>15312545</v>
      </c>
      <c r="Q37" s="47"/>
      <c r="R37" s="47"/>
      <c r="S37" s="49">
        <f t="shared" si="0"/>
        <v>15312545</v>
      </c>
      <c r="T37" s="43">
        <f t="shared" si="2"/>
        <v>13794249</v>
      </c>
      <c r="U37" s="24"/>
      <c r="V37" s="4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</row>
    <row r="38" spans="1:135" s="54" customFormat="1" ht="18.75" hidden="1" thickBot="1" x14ac:dyDescent="0.3">
      <c r="A38" s="30"/>
      <c r="B38" s="37">
        <v>24</v>
      </c>
      <c r="C38" s="27" t="s">
        <v>57</v>
      </c>
      <c r="D38" s="38"/>
      <c r="E38" s="45"/>
      <c r="F38" s="46"/>
      <c r="G38" s="47"/>
      <c r="H38" s="47"/>
      <c r="I38" s="47"/>
      <c r="J38" s="48"/>
      <c r="K38" s="47"/>
      <c r="L38" s="47"/>
      <c r="M38" s="47"/>
      <c r="N38" s="47"/>
      <c r="O38" s="47"/>
      <c r="P38" s="47"/>
      <c r="Q38" s="47"/>
      <c r="R38" s="47"/>
      <c r="S38" s="49">
        <f t="shared" si="0"/>
        <v>0</v>
      </c>
      <c r="T38" s="43">
        <f t="shared" si="2"/>
        <v>0</v>
      </c>
      <c r="U38" s="24"/>
      <c r="V38" s="4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</row>
    <row r="39" spans="1:135" s="36" customFormat="1" ht="18.75" hidden="1" thickBot="1" x14ac:dyDescent="0.3">
      <c r="A39" s="30"/>
      <c r="B39" s="37">
        <v>25</v>
      </c>
      <c r="C39" s="27" t="s">
        <v>58</v>
      </c>
      <c r="D39" s="38"/>
      <c r="E39" s="45"/>
      <c r="F39" s="46"/>
      <c r="G39" s="47"/>
      <c r="H39" s="55"/>
      <c r="I39" s="47"/>
      <c r="J39" s="48"/>
      <c r="K39" s="47"/>
      <c r="L39" s="47"/>
      <c r="M39" s="47"/>
      <c r="N39" s="47"/>
      <c r="O39" s="47"/>
      <c r="P39" s="47"/>
      <c r="Q39" s="47"/>
      <c r="R39" s="47"/>
      <c r="S39" s="49">
        <f t="shared" si="0"/>
        <v>0</v>
      </c>
      <c r="T39" s="43">
        <f t="shared" si="2"/>
        <v>0</v>
      </c>
      <c r="U39" s="24"/>
      <c r="V39" s="4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</row>
    <row r="40" spans="1:135" s="36" customFormat="1" ht="18.75" hidden="1" thickBot="1" x14ac:dyDescent="0.3">
      <c r="A40" s="30"/>
      <c r="B40" s="37">
        <v>26</v>
      </c>
      <c r="C40" s="27" t="s">
        <v>59</v>
      </c>
      <c r="D40" s="38" t="s">
        <v>33</v>
      </c>
      <c r="E40" s="45"/>
      <c r="F40" s="46"/>
      <c r="G40" s="47"/>
      <c r="H40" s="55"/>
      <c r="I40" s="47"/>
      <c r="J40" s="48"/>
      <c r="K40" s="47"/>
      <c r="L40" s="47"/>
      <c r="M40" s="47"/>
      <c r="N40" s="47"/>
      <c r="O40" s="47"/>
      <c r="P40" s="47"/>
      <c r="Q40" s="47"/>
      <c r="R40" s="47"/>
      <c r="S40" s="49">
        <f t="shared" si="0"/>
        <v>0</v>
      </c>
      <c r="T40" s="43">
        <f t="shared" si="2"/>
        <v>0</v>
      </c>
      <c r="U40" s="24"/>
      <c r="V40" s="4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</row>
    <row r="41" spans="1:135" s="36" customFormat="1" ht="18.75" hidden="1" thickBot="1" x14ac:dyDescent="0.3">
      <c r="A41" s="30"/>
      <c r="B41" s="37">
        <v>27</v>
      </c>
      <c r="C41" s="27" t="s">
        <v>60</v>
      </c>
      <c r="D41" s="38" t="s">
        <v>33</v>
      </c>
      <c r="E41" s="45"/>
      <c r="F41" s="46"/>
      <c r="G41" s="47"/>
      <c r="H41" s="47"/>
      <c r="I41" s="47"/>
      <c r="J41" s="48"/>
      <c r="K41" s="47"/>
      <c r="L41" s="47"/>
      <c r="M41" s="47"/>
      <c r="N41" s="47"/>
      <c r="O41" s="47"/>
      <c r="P41" s="47"/>
      <c r="Q41" s="47"/>
      <c r="R41" s="47"/>
      <c r="S41" s="49">
        <f t="shared" si="0"/>
        <v>0</v>
      </c>
      <c r="T41" s="43">
        <f t="shared" si="2"/>
        <v>0</v>
      </c>
      <c r="U41" s="24"/>
      <c r="V41" s="4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</row>
    <row r="42" spans="1:135" s="36" customFormat="1" ht="18.75" hidden="1" thickBot="1" x14ac:dyDescent="0.3">
      <c r="A42" s="30"/>
      <c r="B42" s="37">
        <v>28</v>
      </c>
      <c r="C42" s="27" t="s">
        <v>61</v>
      </c>
      <c r="D42" s="38" t="s">
        <v>33</v>
      </c>
      <c r="E42" s="45"/>
      <c r="F42" s="46"/>
      <c r="G42" s="47"/>
      <c r="H42" s="47"/>
      <c r="I42" s="47"/>
      <c r="J42" s="48"/>
      <c r="K42" s="47"/>
      <c r="L42" s="47"/>
      <c r="M42" s="47"/>
      <c r="N42" s="47"/>
      <c r="O42" s="47"/>
      <c r="P42" s="47"/>
      <c r="Q42" s="47"/>
      <c r="R42" s="47"/>
      <c r="S42" s="49">
        <f t="shared" si="0"/>
        <v>0</v>
      </c>
      <c r="T42" s="43">
        <f t="shared" si="2"/>
        <v>0</v>
      </c>
      <c r="U42" s="24"/>
      <c r="V42" s="4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</row>
    <row r="43" spans="1:135" s="36" customFormat="1" ht="18.75" hidden="1" thickBot="1" x14ac:dyDescent="0.3">
      <c r="A43" s="30"/>
      <c r="B43" s="37">
        <v>29</v>
      </c>
      <c r="C43" s="27" t="s">
        <v>62</v>
      </c>
      <c r="D43" s="38"/>
      <c r="E43" s="45"/>
      <c r="F43" s="46"/>
      <c r="G43" s="47"/>
      <c r="H43" s="47"/>
      <c r="I43" s="47"/>
      <c r="J43" s="48"/>
      <c r="K43" s="47"/>
      <c r="L43" s="47"/>
      <c r="M43" s="47"/>
      <c r="N43" s="47"/>
      <c r="O43" s="47"/>
      <c r="P43" s="47"/>
      <c r="Q43" s="47"/>
      <c r="R43" s="47"/>
      <c r="S43" s="49">
        <f t="shared" si="0"/>
        <v>0</v>
      </c>
      <c r="T43" s="43">
        <f t="shared" si="2"/>
        <v>0</v>
      </c>
      <c r="U43" s="56"/>
      <c r="V43" s="44"/>
      <c r="W43" s="56"/>
      <c r="X43" s="56"/>
      <c r="Y43" s="56"/>
      <c r="Z43" s="56"/>
      <c r="AA43" s="56"/>
      <c r="AB43" s="57"/>
      <c r="AC43" s="58"/>
      <c r="AD43" s="56"/>
      <c r="AE43" s="56"/>
      <c r="AF43" s="56"/>
      <c r="AG43" s="56"/>
      <c r="AH43" s="56"/>
      <c r="AI43" s="56"/>
      <c r="AJ43" s="59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</row>
    <row r="44" spans="1:135" s="36" customFormat="1" ht="18.75" hidden="1" thickBot="1" x14ac:dyDescent="0.3">
      <c r="A44" s="30"/>
      <c r="B44" s="37">
        <v>30</v>
      </c>
      <c r="C44" s="27" t="s">
        <v>63</v>
      </c>
      <c r="D44" s="38">
        <v>895</v>
      </c>
      <c r="E44" s="45">
        <v>22188933</v>
      </c>
      <c r="F44" s="46">
        <v>22188933</v>
      </c>
      <c r="G44" s="47"/>
      <c r="H44" s="47"/>
      <c r="I44" s="47">
        <v>7396311</v>
      </c>
      <c r="J44" s="48">
        <f>7396311+7396311</f>
        <v>14792622</v>
      </c>
      <c r="K44" s="47"/>
      <c r="L44" s="47"/>
      <c r="M44" s="47"/>
      <c r="N44" s="47"/>
      <c r="O44" s="47"/>
      <c r="P44" s="47"/>
      <c r="Q44" s="47"/>
      <c r="R44" s="47"/>
      <c r="S44" s="49">
        <f>+SUM(G44:R44)</f>
        <v>22188933</v>
      </c>
      <c r="T44" s="43">
        <f t="shared" si="2"/>
        <v>0</v>
      </c>
      <c r="U44" s="56"/>
      <c r="V44" s="44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9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</row>
    <row r="45" spans="1:135" s="36" customFormat="1" ht="18.75" hidden="1" thickBot="1" x14ac:dyDescent="0.3">
      <c r="A45" s="30"/>
      <c r="B45" s="37">
        <v>31</v>
      </c>
      <c r="C45" s="27" t="s">
        <v>64</v>
      </c>
      <c r="D45" s="38"/>
      <c r="E45" s="45"/>
      <c r="F45" s="46"/>
      <c r="G45" s="47"/>
      <c r="H45" s="47"/>
      <c r="I45" s="47"/>
      <c r="J45" s="48"/>
      <c r="K45" s="47"/>
      <c r="L45" s="47"/>
      <c r="M45" s="47"/>
      <c r="N45" s="47"/>
      <c r="O45" s="47"/>
      <c r="P45" s="47"/>
      <c r="Q45" s="47"/>
      <c r="R45" s="47"/>
      <c r="S45" s="49">
        <f t="shared" si="0"/>
        <v>0</v>
      </c>
      <c r="T45" s="43">
        <f t="shared" si="2"/>
        <v>0</v>
      </c>
      <c r="U45" s="56"/>
      <c r="V45" s="44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9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</row>
    <row r="46" spans="1:135" s="36" customFormat="1" ht="18.75" hidden="1" thickBot="1" x14ac:dyDescent="0.3">
      <c r="A46" s="30"/>
      <c r="B46" s="37">
        <v>32</v>
      </c>
      <c r="C46" s="27" t="s">
        <v>65</v>
      </c>
      <c r="D46" s="38">
        <v>2485</v>
      </c>
      <c r="E46" s="60">
        <v>1505280</v>
      </c>
      <c r="F46" s="46">
        <f>+J46+451584</f>
        <v>1505280</v>
      </c>
      <c r="G46" s="47"/>
      <c r="H46" s="47"/>
      <c r="I46" s="47"/>
      <c r="J46" s="48">
        <f>+E46*0.7</f>
        <v>1053696</v>
      </c>
      <c r="K46" s="47"/>
      <c r="L46" s="47"/>
      <c r="M46" s="47"/>
      <c r="N46" s="47"/>
      <c r="O46" s="47"/>
      <c r="P46" s="47">
        <v>451584</v>
      </c>
      <c r="Q46" s="47"/>
      <c r="R46" s="47"/>
      <c r="S46" s="49">
        <f t="shared" si="0"/>
        <v>1505280</v>
      </c>
      <c r="T46" s="43">
        <f t="shared" si="2"/>
        <v>0</v>
      </c>
      <c r="U46" s="56"/>
      <c r="V46" s="44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9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</row>
    <row r="47" spans="1:135" s="36" customFormat="1" ht="18.75" hidden="1" thickBot="1" x14ac:dyDescent="0.3">
      <c r="A47" s="30"/>
      <c r="B47" s="37">
        <v>33</v>
      </c>
      <c r="C47" s="27" t="s">
        <v>66</v>
      </c>
      <c r="D47" s="38">
        <v>2485</v>
      </c>
      <c r="E47" s="60">
        <v>10592725</v>
      </c>
      <c r="F47" s="46">
        <f>+J47+3177818</f>
        <v>10592725.5</v>
      </c>
      <c r="G47" s="47"/>
      <c r="H47" s="47"/>
      <c r="I47" s="47"/>
      <c r="J47" s="48">
        <f>+E47*0.7</f>
        <v>7414907.4999999991</v>
      </c>
      <c r="K47" s="47"/>
      <c r="L47" s="47"/>
      <c r="M47" s="47"/>
      <c r="N47" s="47"/>
      <c r="O47" s="47"/>
      <c r="P47" s="47">
        <v>3177818</v>
      </c>
      <c r="Q47" s="47"/>
      <c r="R47" s="47"/>
      <c r="S47" s="49">
        <f t="shared" si="0"/>
        <v>10592725.5</v>
      </c>
      <c r="T47" s="43">
        <f t="shared" si="2"/>
        <v>0</v>
      </c>
      <c r="U47" s="56"/>
      <c r="V47" s="44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9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</row>
    <row r="48" spans="1:135" s="36" customFormat="1" ht="18.75" hidden="1" thickBot="1" x14ac:dyDescent="0.3">
      <c r="A48" s="30"/>
      <c r="B48" s="37">
        <v>34</v>
      </c>
      <c r="C48" s="27" t="s">
        <v>67</v>
      </c>
      <c r="D48" s="38"/>
      <c r="E48" s="60"/>
      <c r="F48" s="46"/>
      <c r="G48" s="47"/>
      <c r="H48" s="47"/>
      <c r="I48" s="47"/>
      <c r="J48" s="48"/>
      <c r="K48" s="47"/>
      <c r="L48" s="47"/>
      <c r="M48" s="47"/>
      <c r="N48" s="47"/>
      <c r="O48" s="47"/>
      <c r="P48" s="47"/>
      <c r="Q48" s="47"/>
      <c r="R48" s="47"/>
      <c r="S48" s="49"/>
      <c r="T48" s="43"/>
      <c r="U48" s="56"/>
      <c r="V48" s="44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9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</row>
    <row r="49" spans="1:135" s="36" customFormat="1" ht="18.75" hidden="1" thickBot="1" x14ac:dyDescent="0.3">
      <c r="A49" s="30"/>
      <c r="B49" s="37">
        <v>35</v>
      </c>
      <c r="C49" s="27" t="s">
        <v>68</v>
      </c>
      <c r="D49" s="38"/>
      <c r="E49" s="60"/>
      <c r="F49" s="46"/>
      <c r="G49" s="47"/>
      <c r="H49" s="47"/>
      <c r="I49" s="47"/>
      <c r="J49" s="48"/>
      <c r="K49" s="47"/>
      <c r="L49" s="47"/>
      <c r="M49" s="47"/>
      <c r="N49" s="47"/>
      <c r="O49" s="47"/>
      <c r="P49" s="47"/>
      <c r="Q49" s="47"/>
      <c r="R49" s="47"/>
      <c r="S49" s="49">
        <f t="shared" si="0"/>
        <v>0</v>
      </c>
      <c r="T49" s="43">
        <f t="shared" si="2"/>
        <v>0</v>
      </c>
      <c r="U49" s="56"/>
      <c r="V49" s="44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9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</row>
    <row r="50" spans="1:135" s="36" customFormat="1" ht="18.75" hidden="1" thickBot="1" x14ac:dyDescent="0.3">
      <c r="A50" s="30"/>
      <c r="B50" s="37">
        <v>36</v>
      </c>
      <c r="C50" s="27" t="s">
        <v>69</v>
      </c>
      <c r="D50" s="38">
        <v>2060</v>
      </c>
      <c r="E50" s="45">
        <v>13798889</v>
      </c>
      <c r="F50" s="46">
        <f>+L50+1242942+3728826</f>
        <v>11313004</v>
      </c>
      <c r="G50" s="47"/>
      <c r="H50" s="47"/>
      <c r="I50" s="47"/>
      <c r="J50" s="48"/>
      <c r="K50" s="47"/>
      <c r="L50" s="47">
        <v>6341236</v>
      </c>
      <c r="M50" s="47"/>
      <c r="N50" s="47">
        <v>1242942</v>
      </c>
      <c r="O50" s="47"/>
      <c r="P50" s="47">
        <v>3728826</v>
      </c>
      <c r="Q50" s="47"/>
      <c r="R50" s="47"/>
      <c r="S50" s="49">
        <f t="shared" si="0"/>
        <v>11313004</v>
      </c>
      <c r="T50" s="43">
        <f t="shared" si="2"/>
        <v>0</v>
      </c>
      <c r="U50" s="56"/>
      <c r="V50" s="44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9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</row>
    <row r="51" spans="1:135" s="36" customFormat="1" ht="18.75" hidden="1" thickBot="1" x14ac:dyDescent="0.3">
      <c r="A51" s="30"/>
      <c r="B51" s="37">
        <v>37</v>
      </c>
      <c r="C51" s="27" t="s">
        <v>70</v>
      </c>
      <c r="D51" s="38"/>
      <c r="E51" s="45"/>
      <c r="F51" s="46"/>
      <c r="G51" s="47"/>
      <c r="H51" s="47"/>
      <c r="I51" s="47"/>
      <c r="J51" s="48"/>
      <c r="K51" s="47"/>
      <c r="L51" s="47"/>
      <c r="M51" s="47"/>
      <c r="N51" s="47"/>
      <c r="O51" s="47"/>
      <c r="P51" s="47"/>
      <c r="Q51" s="47"/>
      <c r="R51" s="47"/>
      <c r="S51" s="49">
        <f t="shared" si="0"/>
        <v>0</v>
      </c>
      <c r="T51" s="43">
        <f t="shared" si="2"/>
        <v>0</v>
      </c>
      <c r="U51" s="56"/>
      <c r="V51" s="44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9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</row>
    <row r="52" spans="1:135" s="36" customFormat="1" ht="18.75" hidden="1" thickBot="1" x14ac:dyDescent="0.3">
      <c r="A52" s="30"/>
      <c r="B52" s="37">
        <v>38</v>
      </c>
      <c r="C52" s="27" t="s">
        <v>71</v>
      </c>
      <c r="D52" s="38">
        <v>4053</v>
      </c>
      <c r="E52" s="45">
        <v>1262040</v>
      </c>
      <c r="F52" s="46"/>
      <c r="G52" s="47"/>
      <c r="H52" s="47"/>
      <c r="I52" s="47"/>
      <c r="J52" s="48"/>
      <c r="K52" s="47"/>
      <c r="L52" s="47"/>
      <c r="M52" s="47"/>
      <c r="N52" s="47"/>
      <c r="O52" s="47"/>
      <c r="P52" s="47"/>
      <c r="Q52" s="47"/>
      <c r="R52" s="47"/>
      <c r="S52" s="49">
        <f t="shared" si="0"/>
        <v>0</v>
      </c>
      <c r="T52" s="43">
        <f t="shared" si="2"/>
        <v>0</v>
      </c>
      <c r="U52" s="56"/>
      <c r="V52" s="44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9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</row>
    <row r="53" spans="1:135" s="36" customFormat="1" ht="18.75" hidden="1" thickBot="1" x14ac:dyDescent="0.3">
      <c r="A53" s="30"/>
      <c r="B53" s="37">
        <v>39</v>
      </c>
      <c r="C53" s="27" t="s">
        <v>72</v>
      </c>
      <c r="D53" s="38"/>
      <c r="E53" s="45"/>
      <c r="F53" s="46"/>
      <c r="G53" s="47"/>
      <c r="H53" s="47"/>
      <c r="I53" s="47"/>
      <c r="J53" s="48"/>
      <c r="K53" s="47"/>
      <c r="L53" s="47"/>
      <c r="M53" s="47"/>
      <c r="N53" s="47"/>
      <c r="O53" s="47"/>
      <c r="P53" s="47"/>
      <c r="Q53" s="47"/>
      <c r="R53" s="47"/>
      <c r="S53" s="49">
        <f t="shared" si="0"/>
        <v>0</v>
      </c>
      <c r="T53" s="43">
        <f t="shared" si="2"/>
        <v>0</v>
      </c>
      <c r="U53" s="56"/>
      <c r="V53" s="44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9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</row>
    <row r="54" spans="1:135" s="36" customFormat="1" ht="18.75" hidden="1" thickBot="1" x14ac:dyDescent="0.3">
      <c r="A54" s="30"/>
      <c r="B54" s="37">
        <v>40</v>
      </c>
      <c r="C54" s="27" t="s">
        <v>73</v>
      </c>
      <c r="D54" s="38"/>
      <c r="E54" s="45"/>
      <c r="F54" s="46"/>
      <c r="G54" s="47"/>
      <c r="H54" s="47"/>
      <c r="I54" s="47"/>
      <c r="J54" s="48"/>
      <c r="K54" s="47"/>
      <c r="L54" s="47"/>
      <c r="M54" s="47"/>
      <c r="N54" s="47"/>
      <c r="O54" s="47"/>
      <c r="P54" s="47"/>
      <c r="Q54" s="47"/>
      <c r="R54" s="47"/>
      <c r="S54" s="49">
        <f t="shared" si="0"/>
        <v>0</v>
      </c>
      <c r="T54" s="43">
        <f t="shared" si="2"/>
        <v>0</v>
      </c>
      <c r="U54" s="56"/>
      <c r="V54" s="44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9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</row>
    <row r="55" spans="1:135" s="36" customFormat="1" ht="18.75" hidden="1" thickBot="1" x14ac:dyDescent="0.3">
      <c r="A55" s="30"/>
      <c r="B55" s="37">
        <v>41</v>
      </c>
      <c r="C55" s="27" t="s">
        <v>74</v>
      </c>
      <c r="D55" s="38"/>
      <c r="E55" s="61"/>
      <c r="F55" s="46"/>
      <c r="G55" s="47"/>
      <c r="H55" s="47"/>
      <c r="I55" s="47"/>
      <c r="J55" s="48"/>
      <c r="K55" s="47"/>
      <c r="L55" s="47"/>
      <c r="M55" s="47"/>
      <c r="N55" s="47"/>
      <c r="O55" s="47"/>
      <c r="P55" s="47"/>
      <c r="Q55" s="47"/>
      <c r="R55" s="47"/>
      <c r="S55" s="49">
        <f t="shared" si="0"/>
        <v>0</v>
      </c>
      <c r="T55" s="43">
        <f t="shared" si="2"/>
        <v>0</v>
      </c>
      <c r="U55" s="56"/>
      <c r="V55" s="44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9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</row>
    <row r="56" spans="1:135" s="36" customFormat="1" ht="18.75" hidden="1" thickBot="1" x14ac:dyDescent="0.3">
      <c r="A56" s="30"/>
      <c r="B56" s="37">
        <v>42</v>
      </c>
      <c r="C56" s="27" t="s">
        <v>75</v>
      </c>
      <c r="D56" s="38">
        <v>944</v>
      </c>
      <c r="E56" s="62">
        <v>216099</v>
      </c>
      <c r="F56" s="46">
        <v>151269.29999999999</v>
      </c>
      <c r="G56" s="47"/>
      <c r="H56" s="47"/>
      <c r="I56" s="47">
        <f>+E56*0.7</f>
        <v>151269.29999999999</v>
      </c>
      <c r="J56" s="48"/>
      <c r="K56" s="47"/>
      <c r="L56" s="47"/>
      <c r="M56" s="47"/>
      <c r="N56" s="47"/>
      <c r="O56" s="47"/>
      <c r="P56" s="47"/>
      <c r="Q56" s="47"/>
      <c r="R56" s="47"/>
      <c r="S56" s="49">
        <f t="shared" si="0"/>
        <v>151269.29999999999</v>
      </c>
      <c r="T56" s="43">
        <f t="shared" si="2"/>
        <v>0</v>
      </c>
      <c r="U56" s="56"/>
      <c r="V56" s="44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9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</row>
    <row r="57" spans="1:135" s="36" customFormat="1" ht="18.75" hidden="1" thickBot="1" x14ac:dyDescent="0.3">
      <c r="A57" s="30"/>
      <c r="B57" s="37">
        <v>43</v>
      </c>
      <c r="C57" s="27" t="s">
        <v>76</v>
      </c>
      <c r="D57" s="38">
        <v>944</v>
      </c>
      <c r="E57" s="45">
        <v>6112260</v>
      </c>
      <c r="F57" s="46">
        <f>+I57</f>
        <v>4278582</v>
      </c>
      <c r="G57" s="47"/>
      <c r="H57" s="47"/>
      <c r="I57" s="47">
        <f>+E57*0.7</f>
        <v>4278582</v>
      </c>
      <c r="J57" s="48"/>
      <c r="K57" s="47"/>
      <c r="L57" s="47"/>
      <c r="M57" s="47"/>
      <c r="N57" s="47"/>
      <c r="O57" s="47"/>
      <c r="P57" s="47"/>
      <c r="Q57" s="47"/>
      <c r="R57" s="47"/>
      <c r="S57" s="49">
        <f t="shared" si="0"/>
        <v>4278582</v>
      </c>
      <c r="T57" s="43">
        <f t="shared" si="2"/>
        <v>0</v>
      </c>
      <c r="U57" s="56"/>
      <c r="V57" s="44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9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</row>
    <row r="58" spans="1:135" s="36" customFormat="1" ht="18.75" hidden="1" thickBot="1" x14ac:dyDescent="0.3">
      <c r="A58" s="30"/>
      <c r="B58" s="37">
        <v>44</v>
      </c>
      <c r="C58" s="27" t="s">
        <v>77</v>
      </c>
      <c r="D58" s="38"/>
      <c r="E58" s="60"/>
      <c r="F58" s="46"/>
      <c r="G58" s="47"/>
      <c r="H58" s="47"/>
      <c r="I58" s="47"/>
      <c r="J58" s="48"/>
      <c r="K58" s="47"/>
      <c r="L58" s="47"/>
      <c r="M58" s="47"/>
      <c r="N58" s="47"/>
      <c r="O58" s="47"/>
      <c r="P58" s="47"/>
      <c r="Q58" s="47"/>
      <c r="R58" s="47"/>
      <c r="S58" s="49">
        <f t="shared" si="0"/>
        <v>0</v>
      </c>
      <c r="T58" s="43">
        <f t="shared" si="2"/>
        <v>0</v>
      </c>
      <c r="U58" s="56"/>
      <c r="V58" s="44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9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</row>
    <row r="59" spans="1:135" s="36" customFormat="1" ht="18.75" hidden="1" thickBot="1" x14ac:dyDescent="0.3">
      <c r="A59" s="30"/>
      <c r="B59" s="37">
        <v>45</v>
      </c>
      <c r="C59" s="27" t="s">
        <v>78</v>
      </c>
      <c r="D59" s="38"/>
      <c r="E59" s="61"/>
      <c r="F59" s="46"/>
      <c r="G59" s="47"/>
      <c r="H59" s="47"/>
      <c r="I59" s="47"/>
      <c r="J59" s="48"/>
      <c r="K59" s="47"/>
      <c r="L59" s="47"/>
      <c r="M59" s="47"/>
      <c r="N59" s="47"/>
      <c r="O59" s="47"/>
      <c r="P59" s="47"/>
      <c r="Q59" s="47"/>
      <c r="R59" s="47"/>
      <c r="S59" s="49">
        <f t="shared" si="0"/>
        <v>0</v>
      </c>
      <c r="T59" s="43">
        <f t="shared" si="2"/>
        <v>0</v>
      </c>
      <c r="U59" s="56"/>
      <c r="V59" s="44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9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</row>
    <row r="60" spans="1:135" s="36" customFormat="1" ht="18.75" hidden="1" thickBot="1" x14ac:dyDescent="0.3">
      <c r="A60" s="30"/>
      <c r="B60" s="37">
        <v>46</v>
      </c>
      <c r="C60" s="27" t="s">
        <v>79</v>
      </c>
      <c r="D60" s="38"/>
      <c r="E60" s="61"/>
      <c r="F60" s="46"/>
      <c r="G60" s="47"/>
      <c r="H60" s="47"/>
      <c r="I60" s="47"/>
      <c r="J60" s="48"/>
      <c r="K60" s="47"/>
      <c r="L60" s="47"/>
      <c r="M60" s="47"/>
      <c r="N60" s="47"/>
      <c r="O60" s="47"/>
      <c r="P60" s="47"/>
      <c r="Q60" s="47"/>
      <c r="R60" s="47"/>
      <c r="S60" s="49">
        <f t="shared" si="0"/>
        <v>0</v>
      </c>
      <c r="T60" s="43">
        <f t="shared" si="2"/>
        <v>0</v>
      </c>
      <c r="U60" s="56"/>
      <c r="V60" s="44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9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</row>
    <row r="61" spans="1:135" s="36" customFormat="1" ht="18.75" hidden="1" thickBot="1" x14ac:dyDescent="0.3">
      <c r="A61" s="30"/>
      <c r="B61" s="37">
        <v>47</v>
      </c>
      <c r="C61" s="27" t="s">
        <v>80</v>
      </c>
      <c r="D61" s="38"/>
      <c r="E61" s="63"/>
      <c r="F61" s="46"/>
      <c r="G61" s="47"/>
      <c r="H61" s="47"/>
      <c r="I61" s="47"/>
      <c r="J61" s="48"/>
      <c r="K61" s="47"/>
      <c r="L61" s="47"/>
      <c r="M61" s="47"/>
      <c r="N61" s="47"/>
      <c r="O61" s="47"/>
      <c r="P61" s="47"/>
      <c r="Q61" s="47"/>
      <c r="R61" s="47"/>
      <c r="S61" s="49">
        <f t="shared" si="0"/>
        <v>0</v>
      </c>
      <c r="T61" s="43">
        <f t="shared" si="2"/>
        <v>0</v>
      </c>
      <c r="U61" s="56"/>
      <c r="V61" s="44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9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</row>
    <row r="62" spans="1:135" s="36" customFormat="1" ht="18.75" hidden="1" thickBot="1" x14ac:dyDescent="0.3">
      <c r="A62" s="30"/>
      <c r="B62" s="37">
        <v>48</v>
      </c>
      <c r="C62" s="27" t="s">
        <v>81</v>
      </c>
      <c r="D62" s="38">
        <v>3148</v>
      </c>
      <c r="E62" s="63">
        <v>4223548</v>
      </c>
      <c r="F62" s="46">
        <f>+L62</f>
        <v>2956483.5999999996</v>
      </c>
      <c r="G62" s="47"/>
      <c r="H62" s="47"/>
      <c r="I62" s="47"/>
      <c r="J62" s="48"/>
      <c r="K62" s="47"/>
      <c r="L62" s="47">
        <f>+E62*0.7</f>
        <v>2956483.5999999996</v>
      </c>
      <c r="M62" s="47"/>
      <c r="N62" s="47"/>
      <c r="O62" s="47"/>
      <c r="P62" s="47"/>
      <c r="Q62" s="47"/>
      <c r="R62" s="47"/>
      <c r="S62" s="49">
        <f t="shared" si="0"/>
        <v>2956483.5999999996</v>
      </c>
      <c r="T62" s="43">
        <f t="shared" si="2"/>
        <v>0</v>
      </c>
      <c r="U62" s="56"/>
      <c r="V62" s="44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9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</row>
    <row r="63" spans="1:135" s="36" customFormat="1" ht="18.75" hidden="1" thickBot="1" x14ac:dyDescent="0.3">
      <c r="A63" s="30"/>
      <c r="B63" s="37">
        <v>49</v>
      </c>
      <c r="C63" s="27" t="s">
        <v>82</v>
      </c>
      <c r="D63" s="38"/>
      <c r="E63" s="63"/>
      <c r="F63" s="46"/>
      <c r="G63" s="47"/>
      <c r="H63" s="47"/>
      <c r="I63" s="47"/>
      <c r="J63" s="48"/>
      <c r="K63" s="47"/>
      <c r="L63" s="47"/>
      <c r="M63" s="47"/>
      <c r="N63" s="47"/>
      <c r="O63" s="47"/>
      <c r="P63" s="47"/>
      <c r="Q63" s="47"/>
      <c r="R63" s="47"/>
      <c r="S63" s="49">
        <f t="shared" si="0"/>
        <v>0</v>
      </c>
      <c r="T63" s="43">
        <f t="shared" si="2"/>
        <v>0</v>
      </c>
      <c r="U63" s="56"/>
      <c r="V63" s="44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9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</row>
    <row r="64" spans="1:135" s="36" customFormat="1" ht="18.75" hidden="1" thickBot="1" x14ac:dyDescent="0.3">
      <c r="A64" s="30"/>
      <c r="B64" s="37">
        <v>50</v>
      </c>
      <c r="C64" s="27" t="s">
        <v>83</v>
      </c>
      <c r="D64" s="38">
        <v>3148</v>
      </c>
      <c r="E64" s="63">
        <v>8637793</v>
      </c>
      <c r="F64" s="46">
        <f t="shared" ref="F64:F65" si="3">+L64</f>
        <v>6046455.0999999996</v>
      </c>
      <c r="G64" s="47"/>
      <c r="H64" s="47"/>
      <c r="I64" s="47"/>
      <c r="J64" s="48"/>
      <c r="K64" s="47"/>
      <c r="L64" s="47">
        <f>+E64*0.7</f>
        <v>6046455.0999999996</v>
      </c>
      <c r="M64" s="47"/>
      <c r="N64" s="47"/>
      <c r="O64" s="47"/>
      <c r="P64" s="47"/>
      <c r="Q64" s="47"/>
      <c r="R64" s="47"/>
      <c r="S64" s="49">
        <f t="shared" si="0"/>
        <v>6046455.0999999996</v>
      </c>
      <c r="T64" s="43">
        <f t="shared" si="2"/>
        <v>0</v>
      </c>
      <c r="U64" s="56"/>
      <c r="V64" s="44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9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</row>
    <row r="65" spans="1:135" s="36" customFormat="1" ht="18.75" hidden="1" thickBot="1" x14ac:dyDescent="0.3">
      <c r="A65" s="30"/>
      <c r="B65" s="37">
        <v>51</v>
      </c>
      <c r="C65" s="27" t="s">
        <v>84</v>
      </c>
      <c r="D65" s="38">
        <v>3148</v>
      </c>
      <c r="E65" s="63">
        <v>33937230</v>
      </c>
      <c r="F65" s="46">
        <f t="shared" si="3"/>
        <v>23756061</v>
      </c>
      <c r="G65" s="47"/>
      <c r="H65" s="47"/>
      <c r="I65" s="47"/>
      <c r="J65" s="48"/>
      <c r="K65" s="47"/>
      <c r="L65" s="47">
        <f>+E65*0.7</f>
        <v>23756061</v>
      </c>
      <c r="M65" s="47"/>
      <c r="N65" s="47"/>
      <c r="O65" s="47"/>
      <c r="P65" s="47"/>
      <c r="Q65" s="47"/>
      <c r="R65" s="47"/>
      <c r="S65" s="49">
        <f t="shared" si="0"/>
        <v>23756061</v>
      </c>
      <c r="T65" s="43">
        <f t="shared" si="2"/>
        <v>0</v>
      </c>
      <c r="U65" s="56"/>
      <c r="V65" s="44"/>
      <c r="W65" s="56">
        <v>32255190</v>
      </c>
      <c r="X65" s="56">
        <v>-1040490</v>
      </c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9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</row>
    <row r="66" spans="1:135" s="36" customFormat="1" ht="18.75" hidden="1" thickBot="1" x14ac:dyDescent="0.3">
      <c r="A66" s="30"/>
      <c r="B66" s="37">
        <v>52</v>
      </c>
      <c r="C66" s="27" t="s">
        <v>85</v>
      </c>
      <c r="D66" s="38">
        <v>943</v>
      </c>
      <c r="E66" s="62">
        <v>5134143</v>
      </c>
      <c r="F66" s="46">
        <v>3593900</v>
      </c>
      <c r="G66" s="47"/>
      <c r="H66" s="47"/>
      <c r="I66" s="47">
        <v>3593900</v>
      </c>
      <c r="J66" s="48"/>
      <c r="K66" s="47"/>
      <c r="L66" s="47"/>
      <c r="M66" s="47"/>
      <c r="N66" s="47"/>
      <c r="O66" s="47"/>
      <c r="P66" s="47"/>
      <c r="Q66" s="47"/>
      <c r="R66" s="47"/>
      <c r="S66" s="49">
        <f t="shared" si="0"/>
        <v>3593900</v>
      </c>
      <c r="T66" s="43">
        <f t="shared" si="2"/>
        <v>0</v>
      </c>
      <c r="U66" s="56"/>
      <c r="V66" s="44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9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</row>
    <row r="67" spans="1:135" s="36" customFormat="1" ht="18.75" hidden="1" thickBot="1" x14ac:dyDescent="0.3">
      <c r="A67" s="30"/>
      <c r="B67" s="37">
        <v>53</v>
      </c>
      <c r="C67" s="27" t="s">
        <v>86</v>
      </c>
      <c r="D67" s="38"/>
      <c r="E67" s="60"/>
      <c r="F67" s="46"/>
      <c r="G67" s="47"/>
      <c r="H67" s="47"/>
      <c r="I67" s="47"/>
      <c r="J67" s="48"/>
      <c r="K67" s="47"/>
      <c r="L67" s="47"/>
      <c r="M67" s="47"/>
      <c r="N67" s="47"/>
      <c r="O67" s="47"/>
      <c r="P67" s="47"/>
      <c r="Q67" s="47"/>
      <c r="R67" s="47"/>
      <c r="S67" s="49">
        <f t="shared" si="0"/>
        <v>0</v>
      </c>
      <c r="T67" s="43">
        <f t="shared" si="2"/>
        <v>0</v>
      </c>
      <c r="U67" s="56"/>
      <c r="V67" s="44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9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</row>
    <row r="68" spans="1:135" s="36" customFormat="1" ht="18.75" hidden="1" thickBot="1" x14ac:dyDescent="0.3">
      <c r="A68" s="30"/>
      <c r="B68" s="37">
        <v>54</v>
      </c>
      <c r="C68" s="27" t="s">
        <v>87</v>
      </c>
      <c r="D68" s="38"/>
      <c r="E68" s="45"/>
      <c r="F68" s="46"/>
      <c r="G68" s="47"/>
      <c r="H68" s="47"/>
      <c r="I68" s="47"/>
      <c r="J68" s="48"/>
      <c r="K68" s="47"/>
      <c r="L68" s="47"/>
      <c r="M68" s="47"/>
      <c r="N68" s="47"/>
      <c r="O68" s="47"/>
      <c r="P68" s="47"/>
      <c r="Q68" s="47"/>
      <c r="R68" s="47"/>
      <c r="S68" s="49">
        <f t="shared" si="0"/>
        <v>0</v>
      </c>
      <c r="T68" s="43">
        <f t="shared" si="2"/>
        <v>0</v>
      </c>
      <c r="U68" s="56"/>
      <c r="V68" s="44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9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</row>
    <row r="69" spans="1:135" s="36" customFormat="1" ht="18.75" hidden="1" thickBot="1" x14ac:dyDescent="0.3">
      <c r="A69" s="30"/>
      <c r="B69" s="37">
        <v>55</v>
      </c>
      <c r="C69" s="27" t="s">
        <v>88</v>
      </c>
      <c r="D69" s="38">
        <v>4054</v>
      </c>
      <c r="E69" s="45">
        <v>13490892</v>
      </c>
      <c r="F69" s="46">
        <f>+L69+4047268</f>
        <v>13490892</v>
      </c>
      <c r="G69" s="47"/>
      <c r="H69" s="47"/>
      <c r="I69" s="47"/>
      <c r="J69" s="48"/>
      <c r="K69" s="47"/>
      <c r="L69" s="47">
        <v>9443624</v>
      </c>
      <c r="M69" s="47"/>
      <c r="N69" s="47"/>
      <c r="O69" s="47"/>
      <c r="P69" s="47">
        <v>4047268</v>
      </c>
      <c r="Q69" s="47"/>
      <c r="R69" s="47"/>
      <c r="S69" s="49">
        <f t="shared" si="0"/>
        <v>13490892</v>
      </c>
      <c r="T69" s="43">
        <f t="shared" si="2"/>
        <v>0</v>
      </c>
      <c r="U69" s="56"/>
      <c r="V69" s="44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9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</row>
    <row r="70" spans="1:135" s="36" customFormat="1" ht="18.75" hidden="1" thickBot="1" x14ac:dyDescent="0.3">
      <c r="A70" s="30"/>
      <c r="B70" s="37">
        <v>56</v>
      </c>
      <c r="C70" s="27" t="s">
        <v>89</v>
      </c>
      <c r="D70" s="38"/>
      <c r="E70" s="45"/>
      <c r="F70" s="46"/>
      <c r="G70" s="47"/>
      <c r="H70" s="47"/>
      <c r="I70" s="47"/>
      <c r="J70" s="48"/>
      <c r="K70" s="47"/>
      <c r="L70" s="47"/>
      <c r="M70" s="47"/>
      <c r="N70" s="64"/>
      <c r="O70" s="47"/>
      <c r="P70" s="47"/>
      <c r="Q70" s="47"/>
      <c r="R70" s="47"/>
      <c r="S70" s="49">
        <f t="shared" si="0"/>
        <v>0</v>
      </c>
      <c r="T70" s="43">
        <f t="shared" si="2"/>
        <v>0</v>
      </c>
      <c r="U70" s="56"/>
      <c r="V70" s="44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9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</row>
    <row r="71" spans="1:135" s="36" customFormat="1" ht="18.75" hidden="1" thickBot="1" x14ac:dyDescent="0.3">
      <c r="A71" s="30"/>
      <c r="B71" s="37">
        <v>57</v>
      </c>
      <c r="C71" s="27" t="s">
        <v>90</v>
      </c>
      <c r="D71" s="38">
        <v>922</v>
      </c>
      <c r="E71" s="45">
        <v>6561200</v>
      </c>
      <c r="F71" s="46">
        <f>4592840+1968360</f>
        <v>6561200</v>
      </c>
      <c r="G71" s="47"/>
      <c r="H71" s="47"/>
      <c r="I71" s="47">
        <v>4592840</v>
      </c>
      <c r="J71" s="48"/>
      <c r="K71" s="47"/>
      <c r="L71" s="47"/>
      <c r="M71" s="47"/>
      <c r="N71" s="47"/>
      <c r="O71" s="47"/>
      <c r="P71" s="47">
        <v>1968360</v>
      </c>
      <c r="Q71" s="47"/>
      <c r="R71" s="47"/>
      <c r="S71" s="49">
        <f t="shared" si="0"/>
        <v>6561200</v>
      </c>
      <c r="T71" s="43">
        <f t="shared" si="2"/>
        <v>0</v>
      </c>
      <c r="U71" s="56"/>
      <c r="V71" s="44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9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</row>
    <row r="72" spans="1:135" s="36" customFormat="1" ht="26.25" hidden="1" customHeight="1" thickBot="1" x14ac:dyDescent="0.3">
      <c r="A72" s="30"/>
      <c r="B72" s="37">
        <v>58</v>
      </c>
      <c r="C72" s="27" t="s">
        <v>91</v>
      </c>
      <c r="D72" s="38"/>
      <c r="E72" s="45"/>
      <c r="F72" s="46"/>
      <c r="G72" s="47"/>
      <c r="H72" s="47"/>
      <c r="I72" s="47"/>
      <c r="J72" s="48"/>
      <c r="K72" s="47"/>
      <c r="L72" s="47"/>
      <c r="M72" s="47"/>
      <c r="N72" s="47"/>
      <c r="O72" s="47"/>
      <c r="P72" s="47"/>
      <c r="Q72" s="47"/>
      <c r="R72" s="47"/>
      <c r="S72" s="49">
        <f t="shared" si="0"/>
        <v>0</v>
      </c>
      <c r="T72" s="43">
        <f t="shared" si="2"/>
        <v>0</v>
      </c>
      <c r="U72" s="56"/>
      <c r="V72" s="44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9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</row>
    <row r="73" spans="1:135" s="36" customFormat="1" ht="18.75" hidden="1" thickBot="1" x14ac:dyDescent="0.3">
      <c r="A73" s="30"/>
      <c r="B73" s="37">
        <v>59</v>
      </c>
      <c r="C73" s="27" t="s">
        <v>92</v>
      </c>
      <c r="D73" s="38"/>
      <c r="E73" s="45"/>
      <c r="F73" s="46"/>
      <c r="G73" s="47"/>
      <c r="H73" s="47"/>
      <c r="I73" s="47"/>
      <c r="J73" s="48"/>
      <c r="K73" s="47"/>
      <c r="L73" s="47"/>
      <c r="M73" s="47"/>
      <c r="N73" s="47"/>
      <c r="O73" s="47"/>
      <c r="P73" s="47"/>
      <c r="Q73" s="47"/>
      <c r="R73" s="47"/>
      <c r="S73" s="49">
        <f t="shared" si="0"/>
        <v>0</v>
      </c>
      <c r="T73" s="43">
        <f t="shared" si="2"/>
        <v>0</v>
      </c>
      <c r="U73" s="56"/>
      <c r="V73" s="44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9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</row>
    <row r="74" spans="1:135" s="36" customFormat="1" ht="18.75" hidden="1" thickBot="1" x14ac:dyDescent="0.3">
      <c r="A74" s="30"/>
      <c r="B74" s="37">
        <v>60</v>
      </c>
      <c r="C74" s="27" t="s">
        <v>93</v>
      </c>
      <c r="D74" s="38"/>
      <c r="E74" s="45"/>
      <c r="F74" s="46"/>
      <c r="G74" s="47"/>
      <c r="H74" s="47"/>
      <c r="I74" s="47"/>
      <c r="J74" s="48"/>
      <c r="K74" s="47"/>
      <c r="L74" s="47"/>
      <c r="M74" s="47"/>
      <c r="N74" s="47"/>
      <c r="O74" s="47"/>
      <c r="P74" s="47"/>
      <c r="Q74" s="47"/>
      <c r="R74" s="47"/>
      <c r="S74" s="49">
        <f t="shared" si="0"/>
        <v>0</v>
      </c>
      <c r="T74" s="43">
        <f t="shared" si="2"/>
        <v>0</v>
      </c>
      <c r="U74" s="56"/>
      <c r="V74" s="44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9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</row>
    <row r="75" spans="1:135" s="36" customFormat="1" ht="18.75" hidden="1" thickBot="1" x14ac:dyDescent="0.3">
      <c r="A75" s="30"/>
      <c r="B75" s="37">
        <v>61</v>
      </c>
      <c r="C75" s="27" t="s">
        <v>94</v>
      </c>
      <c r="D75" s="38">
        <v>3147</v>
      </c>
      <c r="E75" s="45">
        <v>3602987</v>
      </c>
      <c r="F75" s="46">
        <f>2522100+1080900</f>
        <v>3603000</v>
      </c>
      <c r="G75" s="47"/>
      <c r="H75" s="47"/>
      <c r="I75" s="47"/>
      <c r="J75" s="48"/>
      <c r="K75" s="47"/>
      <c r="L75" s="47"/>
      <c r="M75" s="47"/>
      <c r="N75" s="47">
        <v>2522100</v>
      </c>
      <c r="O75" s="47"/>
      <c r="P75" s="47">
        <v>1080896</v>
      </c>
      <c r="Q75" s="47"/>
      <c r="R75" s="47"/>
      <c r="S75" s="49">
        <f t="shared" si="0"/>
        <v>3602996</v>
      </c>
      <c r="T75" s="43">
        <f t="shared" si="2"/>
        <v>4</v>
      </c>
      <c r="U75" s="56"/>
      <c r="V75" s="44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9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</row>
    <row r="76" spans="1:135" s="36" customFormat="1" ht="18.75" hidden="1" thickBot="1" x14ac:dyDescent="0.3">
      <c r="A76" s="30"/>
      <c r="B76" s="37">
        <v>62</v>
      </c>
      <c r="C76" s="27" t="s">
        <v>95</v>
      </c>
      <c r="D76" s="38"/>
      <c r="E76" s="45"/>
      <c r="F76" s="46"/>
      <c r="G76" s="47"/>
      <c r="H76" s="47"/>
      <c r="I76" s="47"/>
      <c r="J76" s="48"/>
      <c r="K76" s="47"/>
      <c r="L76" s="47"/>
      <c r="M76" s="47"/>
      <c r="N76" s="47"/>
      <c r="O76" s="47"/>
      <c r="P76" s="47"/>
      <c r="Q76" s="47"/>
      <c r="R76" s="47"/>
      <c r="S76" s="49">
        <f t="shared" si="0"/>
        <v>0</v>
      </c>
      <c r="T76" s="43">
        <f t="shared" si="2"/>
        <v>0</v>
      </c>
      <c r="U76" s="56"/>
      <c r="V76" s="44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9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</row>
    <row r="77" spans="1:135" s="36" customFormat="1" ht="18.75" hidden="1" thickBot="1" x14ac:dyDescent="0.3">
      <c r="A77" s="30"/>
      <c r="B77" s="37">
        <v>63</v>
      </c>
      <c r="C77" s="27" t="s">
        <v>96</v>
      </c>
      <c r="D77" s="38">
        <v>3513</v>
      </c>
      <c r="E77" s="45">
        <v>2221608</v>
      </c>
      <c r="F77" s="46">
        <f>+L77+666482</f>
        <v>2221608</v>
      </c>
      <c r="G77" s="47"/>
      <c r="H77" s="47"/>
      <c r="I77" s="47"/>
      <c r="J77" s="48"/>
      <c r="K77" s="47"/>
      <c r="L77" s="47">
        <v>1555126</v>
      </c>
      <c r="M77" s="47"/>
      <c r="N77" s="47"/>
      <c r="O77" s="47"/>
      <c r="P77" s="47">
        <v>666482</v>
      </c>
      <c r="Q77" s="47"/>
      <c r="R77" s="47"/>
      <c r="S77" s="49">
        <f t="shared" si="0"/>
        <v>2221608</v>
      </c>
      <c r="T77" s="43">
        <f t="shared" si="2"/>
        <v>0</v>
      </c>
      <c r="U77" s="56"/>
      <c r="V77" s="44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9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</row>
    <row r="78" spans="1:135" s="36" customFormat="1" ht="18.75" thickBot="1" x14ac:dyDescent="0.3">
      <c r="A78" s="30"/>
      <c r="B78" s="37">
        <v>64</v>
      </c>
      <c r="C78" s="27" t="s">
        <v>97</v>
      </c>
      <c r="D78" s="38"/>
      <c r="E78" s="45"/>
      <c r="F78" s="46"/>
      <c r="G78" s="47"/>
      <c r="H78" s="47"/>
      <c r="I78" s="47"/>
      <c r="J78" s="48"/>
      <c r="K78" s="47"/>
      <c r="L78" s="47"/>
      <c r="M78" s="47"/>
      <c r="N78" s="47"/>
      <c r="O78" s="47"/>
      <c r="P78" s="47"/>
      <c r="Q78" s="47"/>
      <c r="R78" s="47"/>
      <c r="S78" s="49">
        <f t="shared" si="0"/>
        <v>0</v>
      </c>
      <c r="T78" s="43">
        <f t="shared" si="2"/>
        <v>0</v>
      </c>
      <c r="U78" s="56"/>
      <c r="V78" s="44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9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</row>
    <row r="79" spans="1:135" s="36" customFormat="1" ht="18.75" hidden="1" thickBot="1" x14ac:dyDescent="0.3">
      <c r="A79" s="30"/>
      <c r="B79" s="37">
        <v>65</v>
      </c>
      <c r="C79" s="27" t="s">
        <v>98</v>
      </c>
      <c r="D79" s="38">
        <v>1363</v>
      </c>
      <c r="E79" s="45">
        <v>28490287</v>
      </c>
      <c r="F79" s="46">
        <f>19943201+8547086</f>
        <v>28490287</v>
      </c>
      <c r="G79" s="47"/>
      <c r="H79" s="47"/>
      <c r="I79" s="47">
        <v>19943201</v>
      </c>
      <c r="J79" s="48"/>
      <c r="K79" s="47"/>
      <c r="L79" s="47"/>
      <c r="M79" s="47"/>
      <c r="N79" s="47"/>
      <c r="O79" s="47"/>
      <c r="P79" s="47">
        <v>8547086</v>
      </c>
      <c r="Q79" s="47"/>
      <c r="R79" s="47"/>
      <c r="S79" s="49">
        <f t="shared" si="0"/>
        <v>28490287</v>
      </c>
      <c r="T79" s="43">
        <f t="shared" si="2"/>
        <v>0</v>
      </c>
      <c r="U79" s="56"/>
      <c r="V79" s="44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9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</row>
    <row r="80" spans="1:135" s="36" customFormat="1" ht="18.75" hidden="1" thickBot="1" x14ac:dyDescent="0.3">
      <c r="A80" s="30"/>
      <c r="B80" s="37">
        <v>66</v>
      </c>
      <c r="C80" s="27" t="s">
        <v>99</v>
      </c>
      <c r="D80" s="38">
        <v>2062</v>
      </c>
      <c r="E80" s="45">
        <v>21045800</v>
      </c>
      <c r="F80" s="46">
        <f>+J80</f>
        <v>14732060</v>
      </c>
      <c r="G80" s="47"/>
      <c r="H80" s="47"/>
      <c r="I80" s="47"/>
      <c r="J80" s="48">
        <v>14732060</v>
      </c>
      <c r="K80" s="47"/>
      <c r="L80" s="47"/>
      <c r="M80" s="47"/>
      <c r="N80" s="47"/>
      <c r="O80" s="47"/>
      <c r="P80" s="47"/>
      <c r="Q80" s="47"/>
      <c r="R80" s="47"/>
      <c r="S80" s="49">
        <f t="shared" ref="S80:S119" si="4">SUM(G80:R80)</f>
        <v>14732060</v>
      </c>
      <c r="T80" s="43">
        <f t="shared" si="2"/>
        <v>0</v>
      </c>
      <c r="U80" s="56"/>
      <c r="V80" s="44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9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</row>
    <row r="81" spans="1:135" s="36" customFormat="1" ht="18.75" hidden="1" thickBot="1" x14ac:dyDescent="0.3">
      <c r="A81" s="30"/>
      <c r="B81" s="37">
        <v>67</v>
      </c>
      <c r="C81" s="27" t="s">
        <v>100</v>
      </c>
      <c r="D81" s="38"/>
      <c r="E81" s="45"/>
      <c r="F81" s="46"/>
      <c r="G81" s="47"/>
      <c r="H81" s="47"/>
      <c r="I81" s="47"/>
      <c r="J81" s="48"/>
      <c r="K81" s="47"/>
      <c r="L81" s="47"/>
      <c r="M81" s="47"/>
      <c r="N81" s="47"/>
      <c r="O81" s="47"/>
      <c r="P81" s="47"/>
      <c r="Q81" s="47"/>
      <c r="R81" s="47"/>
      <c r="S81" s="49">
        <f t="shared" si="4"/>
        <v>0</v>
      </c>
      <c r="T81" s="43">
        <f t="shared" ref="T81:T119" si="5">+F81-S81</f>
        <v>0</v>
      </c>
      <c r="U81" s="56"/>
      <c r="V81" s="44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9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</row>
    <row r="82" spans="1:135" s="36" customFormat="1" ht="18.75" hidden="1" thickBot="1" x14ac:dyDescent="0.3">
      <c r="A82" s="30"/>
      <c r="B82" s="37">
        <v>68</v>
      </c>
      <c r="C82" s="27" t="s">
        <v>101</v>
      </c>
      <c r="D82" s="38"/>
      <c r="E82" s="45"/>
      <c r="F82" s="46"/>
      <c r="G82" s="47"/>
      <c r="H82" s="47"/>
      <c r="I82" s="47"/>
      <c r="J82" s="48"/>
      <c r="K82" s="47"/>
      <c r="L82" s="47"/>
      <c r="M82" s="47"/>
      <c r="N82" s="47"/>
      <c r="O82" s="47"/>
      <c r="P82" s="47"/>
      <c r="Q82" s="47"/>
      <c r="R82" s="47"/>
      <c r="S82" s="49"/>
      <c r="T82" s="43"/>
      <c r="U82" s="56"/>
      <c r="V82" s="44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9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</row>
    <row r="83" spans="1:135" s="36" customFormat="1" ht="18.75" thickBot="1" x14ac:dyDescent="0.3">
      <c r="A83" s="30"/>
      <c r="B83" s="37">
        <v>69</v>
      </c>
      <c r="C83" s="27" t="s">
        <v>102</v>
      </c>
      <c r="D83" s="38"/>
      <c r="E83" s="45"/>
      <c r="F83" s="46"/>
      <c r="G83" s="47"/>
      <c r="H83" s="47"/>
      <c r="I83" s="47"/>
      <c r="J83" s="48"/>
      <c r="K83" s="47"/>
      <c r="L83" s="47"/>
      <c r="M83" s="47"/>
      <c r="N83" s="47"/>
      <c r="O83" s="47"/>
      <c r="P83" s="47"/>
      <c r="Q83" s="47"/>
      <c r="R83" s="47"/>
      <c r="S83" s="49">
        <f t="shared" si="4"/>
        <v>0</v>
      </c>
      <c r="T83" s="43">
        <f t="shared" si="5"/>
        <v>0</v>
      </c>
      <c r="U83" s="56"/>
      <c r="V83" s="44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9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</row>
    <row r="84" spans="1:135" s="36" customFormat="1" ht="18.75" hidden="1" thickBot="1" x14ac:dyDescent="0.3">
      <c r="A84" s="30"/>
      <c r="B84" s="37">
        <v>70</v>
      </c>
      <c r="C84" s="27" t="s">
        <v>103</v>
      </c>
      <c r="D84" s="38">
        <v>2061</v>
      </c>
      <c r="E84" s="45">
        <v>159036</v>
      </c>
      <c r="F84" s="46">
        <f>+J84</f>
        <v>159036</v>
      </c>
      <c r="G84" s="47"/>
      <c r="H84" s="47"/>
      <c r="I84" s="47"/>
      <c r="J84" s="48">
        <v>159036</v>
      </c>
      <c r="K84" s="47"/>
      <c r="L84" s="47"/>
      <c r="M84" s="47"/>
      <c r="N84" s="47"/>
      <c r="O84" s="47"/>
      <c r="P84" s="47"/>
      <c r="Q84" s="47"/>
      <c r="R84" s="47"/>
      <c r="S84" s="49">
        <f t="shared" si="4"/>
        <v>159036</v>
      </c>
      <c r="T84" s="43">
        <f t="shared" si="5"/>
        <v>0</v>
      </c>
      <c r="U84" s="56"/>
      <c r="V84" s="44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9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</row>
    <row r="85" spans="1:135" s="36" customFormat="1" ht="18.75" hidden="1" thickBot="1" x14ac:dyDescent="0.3">
      <c r="A85" s="30"/>
      <c r="B85" s="37">
        <v>71</v>
      </c>
      <c r="C85" s="27" t="s">
        <v>104</v>
      </c>
      <c r="D85" s="38"/>
      <c r="E85" s="45"/>
      <c r="F85" s="46"/>
      <c r="G85" s="47"/>
      <c r="H85" s="47"/>
      <c r="I85" s="47"/>
      <c r="J85" s="48"/>
      <c r="K85" s="47"/>
      <c r="L85" s="47"/>
      <c r="M85" s="47"/>
      <c r="N85" s="47"/>
      <c r="O85" s="47"/>
      <c r="P85" s="47"/>
      <c r="Q85" s="47"/>
      <c r="R85" s="47"/>
      <c r="S85" s="49">
        <f t="shared" si="4"/>
        <v>0</v>
      </c>
      <c r="T85" s="43">
        <f t="shared" si="5"/>
        <v>0</v>
      </c>
      <c r="U85" s="56"/>
      <c r="V85" s="44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9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</row>
    <row r="86" spans="1:135" s="36" customFormat="1" ht="18.75" hidden="1" thickBot="1" x14ac:dyDescent="0.3">
      <c r="A86" s="30"/>
      <c r="B86" s="37">
        <v>72</v>
      </c>
      <c r="C86" s="27" t="s">
        <v>105</v>
      </c>
      <c r="D86" s="38"/>
      <c r="E86" s="45"/>
      <c r="F86" s="46"/>
      <c r="G86" s="47"/>
      <c r="H86" s="47"/>
      <c r="I86" s="47"/>
      <c r="J86" s="48"/>
      <c r="K86" s="47"/>
      <c r="L86" s="47"/>
      <c r="M86" s="47"/>
      <c r="N86" s="47"/>
      <c r="O86" s="47"/>
      <c r="P86" s="47"/>
      <c r="Q86" s="47"/>
      <c r="R86" s="47"/>
      <c r="S86" s="49">
        <f t="shared" si="4"/>
        <v>0</v>
      </c>
      <c r="T86" s="43">
        <f t="shared" si="5"/>
        <v>0</v>
      </c>
      <c r="U86" s="56"/>
      <c r="V86" s="44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9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</row>
    <row r="87" spans="1:135" s="36" customFormat="1" ht="18.75" hidden="1" thickBot="1" x14ac:dyDescent="0.3">
      <c r="A87" s="30"/>
      <c r="B87" s="37">
        <v>73</v>
      </c>
      <c r="C87" s="27" t="s">
        <v>106</v>
      </c>
      <c r="D87" s="38"/>
      <c r="E87" s="45"/>
      <c r="F87" s="46"/>
      <c r="G87" s="47"/>
      <c r="H87" s="47"/>
      <c r="I87" s="47"/>
      <c r="J87" s="48"/>
      <c r="K87" s="47"/>
      <c r="L87" s="47"/>
      <c r="M87" s="47"/>
      <c r="N87" s="47"/>
      <c r="O87" s="47"/>
      <c r="P87" s="47"/>
      <c r="Q87" s="47"/>
      <c r="R87" s="47"/>
      <c r="S87" s="49">
        <f t="shared" si="4"/>
        <v>0</v>
      </c>
      <c r="T87" s="43">
        <f t="shared" si="5"/>
        <v>0</v>
      </c>
      <c r="U87" s="56"/>
      <c r="V87" s="44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9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</row>
    <row r="88" spans="1:135" s="36" customFormat="1" ht="18.75" hidden="1" thickBot="1" x14ac:dyDescent="0.3">
      <c r="A88" s="30"/>
      <c r="B88" s="37">
        <v>74</v>
      </c>
      <c r="C88" s="27" t="s">
        <v>107</v>
      </c>
      <c r="D88" s="38"/>
      <c r="E88" s="45"/>
      <c r="F88" s="46"/>
      <c r="G88" s="47"/>
      <c r="H88" s="47"/>
      <c r="I88" s="47"/>
      <c r="J88" s="48"/>
      <c r="K88" s="47"/>
      <c r="L88" s="47"/>
      <c r="M88" s="47"/>
      <c r="N88" s="47"/>
      <c r="O88" s="47"/>
      <c r="P88" s="47"/>
      <c r="Q88" s="47"/>
      <c r="R88" s="47"/>
      <c r="S88" s="49">
        <f t="shared" si="4"/>
        <v>0</v>
      </c>
      <c r="T88" s="43">
        <f t="shared" si="5"/>
        <v>0</v>
      </c>
      <c r="U88" s="56"/>
      <c r="V88" s="44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9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</row>
    <row r="89" spans="1:135" s="36" customFormat="1" ht="18.75" hidden="1" thickBot="1" x14ac:dyDescent="0.3">
      <c r="A89" s="30"/>
      <c r="B89" s="37">
        <v>75</v>
      </c>
      <c r="C89" s="27" t="s">
        <v>108</v>
      </c>
      <c r="D89" s="38">
        <v>938</v>
      </c>
      <c r="E89" s="45">
        <v>16375412</v>
      </c>
      <c r="F89" s="46">
        <f>11462788+4912624</f>
        <v>16375412</v>
      </c>
      <c r="G89" s="47"/>
      <c r="H89" s="47"/>
      <c r="I89" s="47">
        <v>11462788</v>
      </c>
      <c r="J89" s="48"/>
      <c r="K89" s="47"/>
      <c r="L89" s="47"/>
      <c r="M89" s="47"/>
      <c r="N89" s="47"/>
      <c r="O89" s="47"/>
      <c r="P89" s="47">
        <v>4912624</v>
      </c>
      <c r="Q89" s="47"/>
      <c r="R89" s="47"/>
      <c r="S89" s="49">
        <f t="shared" si="4"/>
        <v>16375412</v>
      </c>
      <c r="T89" s="43">
        <f t="shared" si="5"/>
        <v>0</v>
      </c>
      <c r="U89" s="56"/>
      <c r="V89" s="44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9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</row>
    <row r="90" spans="1:135" s="36" customFormat="1" ht="18.75" thickBot="1" x14ac:dyDescent="0.3">
      <c r="A90" s="30"/>
      <c r="B90" s="37">
        <v>76</v>
      </c>
      <c r="C90" s="27" t="s">
        <v>109</v>
      </c>
      <c r="D90" s="38"/>
      <c r="E90" s="45"/>
      <c r="F90" s="46"/>
      <c r="G90" s="47"/>
      <c r="H90" s="47"/>
      <c r="I90" s="47"/>
      <c r="J90" s="48"/>
      <c r="K90" s="47"/>
      <c r="L90" s="47"/>
      <c r="M90" s="47"/>
      <c r="N90" s="47"/>
      <c r="O90" s="47"/>
      <c r="P90" s="47"/>
      <c r="Q90" s="47"/>
      <c r="R90" s="47"/>
      <c r="S90" s="49"/>
      <c r="T90" s="43"/>
      <c r="U90" s="56"/>
      <c r="V90" s="44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9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</row>
    <row r="91" spans="1:135" s="36" customFormat="1" ht="18.75" thickBot="1" x14ac:dyDescent="0.3">
      <c r="A91" s="30"/>
      <c r="B91" s="37">
        <v>77</v>
      </c>
      <c r="C91" s="27" t="s">
        <v>110</v>
      </c>
      <c r="D91" s="38"/>
      <c r="E91" s="45"/>
      <c r="F91" s="46"/>
      <c r="G91" s="47"/>
      <c r="H91" s="47"/>
      <c r="I91" s="47"/>
      <c r="J91" s="48"/>
      <c r="K91" s="47"/>
      <c r="L91" s="47"/>
      <c r="M91" s="47"/>
      <c r="N91" s="47"/>
      <c r="O91" s="47"/>
      <c r="P91" s="47"/>
      <c r="Q91" s="47"/>
      <c r="R91" s="47"/>
      <c r="S91" s="49"/>
      <c r="T91" s="43"/>
      <c r="U91" s="56"/>
      <c r="V91" s="44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9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</row>
    <row r="92" spans="1:135" s="36" customFormat="1" ht="18.75" thickBot="1" x14ac:dyDescent="0.3">
      <c r="A92" s="30"/>
      <c r="B92" s="37"/>
      <c r="C92" s="27" t="s">
        <v>111</v>
      </c>
      <c r="D92" s="38"/>
      <c r="E92" s="45"/>
      <c r="F92" s="46"/>
      <c r="G92" s="47"/>
      <c r="H92" s="47"/>
      <c r="I92" s="47"/>
      <c r="J92" s="48"/>
      <c r="K92" s="47"/>
      <c r="L92" s="47"/>
      <c r="M92" s="47"/>
      <c r="N92" s="47"/>
      <c r="O92" s="47"/>
      <c r="P92" s="47"/>
      <c r="Q92" s="47"/>
      <c r="R92" s="47"/>
      <c r="S92" s="49"/>
      <c r="T92" s="43"/>
      <c r="U92" s="56"/>
      <c r="V92" s="44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9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</row>
    <row r="93" spans="1:135" s="36" customFormat="1" ht="18.75" thickBot="1" x14ac:dyDescent="0.3">
      <c r="A93" s="30"/>
      <c r="B93" s="37">
        <v>78</v>
      </c>
      <c r="C93" s="27" t="s">
        <v>112</v>
      </c>
      <c r="D93" s="38">
        <v>3146</v>
      </c>
      <c r="E93" s="45">
        <v>8448909</v>
      </c>
      <c r="F93" s="46"/>
      <c r="G93" s="47"/>
      <c r="H93" s="47"/>
      <c r="I93" s="47"/>
      <c r="J93" s="48"/>
      <c r="K93" s="47"/>
      <c r="L93" s="47"/>
      <c r="M93" s="47"/>
      <c r="N93" s="47"/>
      <c r="O93" s="47"/>
      <c r="P93" s="47"/>
      <c r="Q93" s="47"/>
      <c r="R93" s="47"/>
      <c r="S93" s="49">
        <f t="shared" si="4"/>
        <v>0</v>
      </c>
      <c r="T93" s="43">
        <f t="shared" si="5"/>
        <v>0</v>
      </c>
      <c r="U93" s="56"/>
      <c r="V93" s="44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9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</row>
    <row r="94" spans="1:135" s="36" customFormat="1" ht="36.75" hidden="1" thickBot="1" x14ac:dyDescent="0.3">
      <c r="A94" s="30"/>
      <c r="B94" s="37">
        <v>79</v>
      </c>
      <c r="C94" s="27" t="s">
        <v>113</v>
      </c>
      <c r="D94" s="38"/>
      <c r="E94" s="45"/>
      <c r="F94" s="46"/>
      <c r="G94" s="47"/>
      <c r="H94" s="47"/>
      <c r="I94" s="47"/>
      <c r="J94" s="48"/>
      <c r="K94" s="47"/>
      <c r="L94" s="47"/>
      <c r="M94" s="47"/>
      <c r="N94" s="47"/>
      <c r="O94" s="47"/>
      <c r="P94" s="47"/>
      <c r="Q94" s="47"/>
      <c r="R94" s="47"/>
      <c r="S94" s="49">
        <f t="shared" si="4"/>
        <v>0</v>
      </c>
      <c r="T94" s="43">
        <f t="shared" si="5"/>
        <v>0</v>
      </c>
      <c r="U94" s="56"/>
      <c r="V94" s="44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9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</row>
    <row r="95" spans="1:135" s="36" customFormat="1" ht="18.75" hidden="1" thickBot="1" x14ac:dyDescent="0.3">
      <c r="A95" s="30"/>
      <c r="B95" s="37">
        <v>80</v>
      </c>
      <c r="C95" s="27" t="s">
        <v>114</v>
      </c>
      <c r="D95" s="38"/>
      <c r="E95" s="45"/>
      <c r="F95" s="46"/>
      <c r="G95" s="47"/>
      <c r="H95" s="47"/>
      <c r="I95" s="47"/>
      <c r="J95" s="48"/>
      <c r="K95" s="47"/>
      <c r="L95" s="47"/>
      <c r="M95" s="47"/>
      <c r="N95" s="47"/>
      <c r="O95" s="47"/>
      <c r="P95" s="47"/>
      <c r="Q95" s="47"/>
      <c r="R95" s="47"/>
      <c r="S95" s="49">
        <f t="shared" si="4"/>
        <v>0</v>
      </c>
      <c r="T95" s="43">
        <f t="shared" si="5"/>
        <v>0</v>
      </c>
      <c r="U95" s="56"/>
      <c r="V95" s="44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9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</row>
    <row r="96" spans="1:135" s="36" customFormat="1" ht="18.75" hidden="1" thickBot="1" x14ac:dyDescent="0.3">
      <c r="A96" s="30"/>
      <c r="B96" s="37">
        <v>81</v>
      </c>
      <c r="C96" s="27" t="s">
        <v>115</v>
      </c>
      <c r="D96" s="38"/>
      <c r="E96" s="45"/>
      <c r="F96" s="46"/>
      <c r="G96" s="47"/>
      <c r="H96" s="47"/>
      <c r="I96" s="47"/>
      <c r="J96" s="48"/>
      <c r="K96" s="47"/>
      <c r="L96" s="47"/>
      <c r="M96" s="47"/>
      <c r="N96" s="47"/>
      <c r="O96" s="47"/>
      <c r="P96" s="47"/>
      <c r="Q96" s="47"/>
      <c r="R96" s="47"/>
      <c r="S96" s="49">
        <f t="shared" si="4"/>
        <v>0</v>
      </c>
      <c r="T96" s="43">
        <f t="shared" si="5"/>
        <v>0</v>
      </c>
      <c r="U96" s="56"/>
      <c r="V96" s="44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9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</row>
    <row r="97" spans="1:135" s="36" customFormat="1" ht="18.75" hidden="1" thickBot="1" x14ac:dyDescent="0.3">
      <c r="A97" s="30"/>
      <c r="B97" s="37">
        <v>82</v>
      </c>
      <c r="C97" s="27" t="s">
        <v>116</v>
      </c>
      <c r="D97" s="38"/>
      <c r="E97" s="26"/>
      <c r="F97" s="46"/>
      <c r="G97" s="47"/>
      <c r="H97" s="47"/>
      <c r="I97" s="47"/>
      <c r="J97" s="48"/>
      <c r="K97" s="47"/>
      <c r="L97" s="47"/>
      <c r="M97" s="47"/>
      <c r="N97" s="47"/>
      <c r="O97" s="47"/>
      <c r="P97" s="47"/>
      <c r="Q97" s="47"/>
      <c r="R97" s="47"/>
      <c r="S97" s="49">
        <f t="shared" si="4"/>
        <v>0</v>
      </c>
      <c r="T97" s="43">
        <f t="shared" si="5"/>
        <v>0</v>
      </c>
      <c r="U97" s="56"/>
      <c r="V97" s="44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9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</row>
    <row r="98" spans="1:135" s="36" customFormat="1" ht="36.75" hidden="1" thickBot="1" x14ac:dyDescent="0.3">
      <c r="A98" s="30"/>
      <c r="B98" s="37">
        <v>83</v>
      </c>
      <c r="C98" s="27" t="s">
        <v>117</v>
      </c>
      <c r="D98" s="38"/>
      <c r="E98" s="45"/>
      <c r="F98" s="46"/>
      <c r="G98" s="47"/>
      <c r="H98" s="47"/>
      <c r="I98" s="47"/>
      <c r="J98" s="48"/>
      <c r="K98" s="47"/>
      <c r="L98" s="47"/>
      <c r="M98" s="47"/>
      <c r="N98" s="47"/>
      <c r="O98" s="47"/>
      <c r="P98" s="47"/>
      <c r="Q98" s="47"/>
      <c r="R98" s="47"/>
      <c r="S98" s="49">
        <f t="shared" si="4"/>
        <v>0</v>
      </c>
      <c r="T98" s="43">
        <f t="shared" si="5"/>
        <v>0</v>
      </c>
      <c r="U98" s="56"/>
      <c r="V98" s="44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9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</row>
    <row r="99" spans="1:135" s="36" customFormat="1" ht="18.75" hidden="1" thickBot="1" x14ac:dyDescent="0.3">
      <c r="A99" s="30"/>
      <c r="B99" s="37">
        <v>84</v>
      </c>
      <c r="C99" s="27" t="s">
        <v>118</v>
      </c>
      <c r="D99" s="38">
        <v>1366</v>
      </c>
      <c r="E99" s="45">
        <v>36158578</v>
      </c>
      <c r="F99" s="46">
        <f>+J99</f>
        <v>25311005</v>
      </c>
      <c r="G99" s="47"/>
      <c r="H99" s="47"/>
      <c r="I99" s="47"/>
      <c r="J99" s="48">
        <v>25311005</v>
      </c>
      <c r="K99" s="47"/>
      <c r="L99" s="47"/>
      <c r="M99" s="47"/>
      <c r="N99" s="47"/>
      <c r="O99" s="47"/>
      <c r="P99" s="47"/>
      <c r="Q99" s="47"/>
      <c r="R99" s="47"/>
      <c r="S99" s="49">
        <f t="shared" si="4"/>
        <v>25311005</v>
      </c>
      <c r="T99" s="43">
        <f t="shared" si="5"/>
        <v>0</v>
      </c>
      <c r="U99" s="56"/>
      <c r="V99" s="44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9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</row>
    <row r="100" spans="1:135" s="36" customFormat="1" ht="18.75" hidden="1" thickBot="1" x14ac:dyDescent="0.3">
      <c r="A100" s="30"/>
      <c r="B100" s="37">
        <v>85</v>
      </c>
      <c r="C100" s="27" t="s">
        <v>119</v>
      </c>
      <c r="D100" s="38"/>
      <c r="E100" s="45"/>
      <c r="F100" s="46"/>
      <c r="G100" s="47"/>
      <c r="H100" s="47"/>
      <c r="I100" s="47"/>
      <c r="J100" s="48"/>
      <c r="K100" s="47"/>
      <c r="L100" s="47"/>
      <c r="M100" s="47"/>
      <c r="N100" s="47"/>
      <c r="O100" s="47"/>
      <c r="P100" s="47"/>
      <c r="Q100" s="47"/>
      <c r="R100" s="47"/>
      <c r="S100" s="49">
        <f t="shared" si="4"/>
        <v>0</v>
      </c>
      <c r="T100" s="43">
        <f t="shared" si="5"/>
        <v>0</v>
      </c>
      <c r="U100" s="56"/>
      <c r="V100" s="44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9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</row>
    <row r="101" spans="1:135" s="36" customFormat="1" ht="18.75" thickBot="1" x14ac:dyDescent="0.3">
      <c r="A101" s="30"/>
      <c r="B101" s="37">
        <v>86</v>
      </c>
      <c r="C101" s="27" t="s">
        <v>120</v>
      </c>
      <c r="D101" s="38"/>
      <c r="E101" s="45"/>
      <c r="F101" s="46"/>
      <c r="G101" s="47"/>
      <c r="H101" s="47"/>
      <c r="I101" s="47"/>
      <c r="J101" s="48"/>
      <c r="K101" s="47"/>
      <c r="L101" s="47"/>
      <c r="M101" s="47"/>
      <c r="N101" s="47"/>
      <c r="O101" s="47"/>
      <c r="P101" s="47"/>
      <c r="Q101" s="47"/>
      <c r="R101" s="47"/>
      <c r="S101" s="49">
        <f t="shared" si="4"/>
        <v>0</v>
      </c>
      <c r="T101" s="43">
        <f t="shared" si="5"/>
        <v>0</v>
      </c>
      <c r="U101" s="56"/>
      <c r="V101" s="44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9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</row>
    <row r="102" spans="1:135" s="36" customFormat="1" ht="18.75" hidden="1" thickBot="1" x14ac:dyDescent="0.3">
      <c r="A102" s="30"/>
      <c r="B102" s="37">
        <v>87</v>
      </c>
      <c r="C102" s="27" t="s">
        <v>121</v>
      </c>
      <c r="D102" s="38">
        <v>923</v>
      </c>
      <c r="E102" s="45">
        <v>5287318</v>
      </c>
      <c r="F102" s="46">
        <f>3701122+1586196</f>
        <v>5287318</v>
      </c>
      <c r="G102" s="47"/>
      <c r="H102" s="47"/>
      <c r="I102" s="47">
        <v>3701122</v>
      </c>
      <c r="J102" s="48"/>
      <c r="K102" s="47"/>
      <c r="L102" s="47"/>
      <c r="M102" s="47"/>
      <c r="N102" s="47"/>
      <c r="O102" s="47"/>
      <c r="P102" s="47">
        <v>1586196</v>
      </c>
      <c r="Q102" s="47"/>
      <c r="R102" s="47"/>
      <c r="S102" s="49">
        <f t="shared" si="4"/>
        <v>5287318</v>
      </c>
      <c r="T102" s="43">
        <f t="shared" si="5"/>
        <v>0</v>
      </c>
      <c r="U102" s="56"/>
      <c r="V102" s="44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9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</row>
    <row r="103" spans="1:135" s="36" customFormat="1" ht="18.75" thickBot="1" x14ac:dyDescent="0.3">
      <c r="A103" s="30"/>
      <c r="B103" s="37">
        <v>88</v>
      </c>
      <c r="C103" s="27" t="s">
        <v>122</v>
      </c>
      <c r="D103" s="38">
        <v>2944</v>
      </c>
      <c r="E103" s="45">
        <v>1678363</v>
      </c>
      <c r="F103" s="46">
        <f>+L103+503509</f>
        <v>1678363</v>
      </c>
      <c r="G103" s="47"/>
      <c r="H103" s="47"/>
      <c r="I103" s="47"/>
      <c r="J103" s="48"/>
      <c r="K103" s="47"/>
      <c r="L103" s="47">
        <v>1174854</v>
      </c>
      <c r="M103" s="47"/>
      <c r="N103" s="47"/>
      <c r="O103" s="47"/>
      <c r="P103" s="47">
        <v>503509</v>
      </c>
      <c r="Q103" s="47"/>
      <c r="R103" s="47"/>
      <c r="S103" s="49">
        <f t="shared" si="4"/>
        <v>1678363</v>
      </c>
      <c r="T103" s="43">
        <f t="shared" si="5"/>
        <v>0</v>
      </c>
      <c r="U103" s="56"/>
      <c r="V103" s="44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9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</row>
    <row r="104" spans="1:135" s="36" customFormat="1" ht="18.75" thickBot="1" x14ac:dyDescent="0.3">
      <c r="A104" s="30"/>
      <c r="B104" s="37">
        <v>89</v>
      </c>
      <c r="C104" s="27" t="s">
        <v>123</v>
      </c>
      <c r="D104" s="38">
        <v>4887</v>
      </c>
      <c r="E104" s="45">
        <v>32687750</v>
      </c>
      <c r="F104" s="46">
        <v>32687750</v>
      </c>
      <c r="G104" s="47"/>
      <c r="H104" s="47"/>
      <c r="I104" s="47"/>
      <c r="J104" s="48"/>
      <c r="K104" s="47"/>
      <c r="L104" s="47"/>
      <c r="M104" s="47"/>
      <c r="N104" s="47"/>
      <c r="O104" s="47"/>
      <c r="P104" s="47">
        <v>32687750</v>
      </c>
      <c r="Q104" s="47"/>
      <c r="R104" s="47"/>
      <c r="S104" s="49">
        <f>SUBTOTAL(9,O104:R104)</f>
        <v>32687750</v>
      </c>
      <c r="T104" s="43">
        <f>+F104-S104</f>
        <v>0</v>
      </c>
      <c r="U104" s="56"/>
      <c r="V104" s="44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9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</row>
    <row r="105" spans="1:135" s="36" customFormat="1" ht="18.75" thickBot="1" x14ac:dyDescent="0.3">
      <c r="A105" s="30"/>
      <c r="B105" s="37">
        <v>90</v>
      </c>
      <c r="C105" s="27" t="s">
        <v>124</v>
      </c>
      <c r="D105" s="38">
        <v>4886</v>
      </c>
      <c r="E105" s="45">
        <v>9424121</v>
      </c>
      <c r="F105" s="46">
        <v>3616224</v>
      </c>
      <c r="G105" s="47"/>
      <c r="H105" s="47"/>
      <c r="I105" s="47"/>
      <c r="J105" s="48"/>
      <c r="K105" s="47"/>
      <c r="L105" s="47"/>
      <c r="M105" s="47"/>
      <c r="N105" s="47"/>
      <c r="O105" s="47"/>
      <c r="P105" s="47">
        <v>3616224</v>
      </c>
      <c r="Q105" s="47"/>
      <c r="R105" s="47"/>
      <c r="S105" s="49">
        <f t="shared" si="4"/>
        <v>3616224</v>
      </c>
      <c r="T105" s="43">
        <f t="shared" si="5"/>
        <v>0</v>
      </c>
      <c r="U105" s="56"/>
      <c r="V105" s="44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9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</row>
    <row r="106" spans="1:135" s="36" customFormat="1" ht="18.75" hidden="1" thickBot="1" x14ac:dyDescent="0.3">
      <c r="A106" s="30"/>
      <c r="B106" s="37">
        <v>91</v>
      </c>
      <c r="C106" s="27" t="s">
        <v>125</v>
      </c>
      <c r="D106" s="38"/>
      <c r="E106" s="45"/>
      <c r="F106" s="46"/>
      <c r="G106" s="47"/>
      <c r="H106" s="47"/>
      <c r="I106" s="47"/>
      <c r="J106" s="48"/>
      <c r="K106" s="47"/>
      <c r="L106" s="47"/>
      <c r="M106" s="47"/>
      <c r="N106" s="47"/>
      <c r="O106" s="47"/>
      <c r="P106" s="47"/>
      <c r="Q106" s="47"/>
      <c r="R106" s="47"/>
      <c r="S106" s="49">
        <f t="shared" si="4"/>
        <v>0</v>
      </c>
      <c r="T106" s="43">
        <f t="shared" si="5"/>
        <v>0</v>
      </c>
      <c r="U106" s="56"/>
      <c r="V106" s="44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9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</row>
    <row r="107" spans="1:135" s="36" customFormat="1" ht="18.75" thickBot="1" x14ac:dyDescent="0.3">
      <c r="A107" s="30"/>
      <c r="B107" s="37">
        <v>92</v>
      </c>
      <c r="C107" s="27" t="s">
        <v>126</v>
      </c>
      <c r="D107" s="38"/>
      <c r="E107" s="45"/>
      <c r="F107" s="46"/>
      <c r="G107" s="47"/>
      <c r="H107" s="47"/>
      <c r="I107" s="47"/>
      <c r="J107" s="48"/>
      <c r="K107" s="47"/>
      <c r="L107" s="47"/>
      <c r="M107" s="47"/>
      <c r="N107" s="47"/>
      <c r="O107" s="47"/>
      <c r="P107" s="47"/>
      <c r="Q107" s="47"/>
      <c r="R107" s="47"/>
      <c r="S107" s="49"/>
      <c r="T107" s="43"/>
      <c r="U107" s="56"/>
      <c r="V107" s="44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9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</row>
    <row r="108" spans="1:135" s="36" customFormat="1" ht="18.75" thickBot="1" x14ac:dyDescent="0.3">
      <c r="A108" s="30"/>
      <c r="B108" s="37">
        <v>93</v>
      </c>
      <c r="C108" s="27" t="s">
        <v>127</v>
      </c>
      <c r="D108" s="38"/>
      <c r="E108" s="45"/>
      <c r="F108" s="46"/>
      <c r="G108" s="47"/>
      <c r="H108" s="47"/>
      <c r="I108" s="47"/>
      <c r="J108" s="48"/>
      <c r="K108" s="47"/>
      <c r="L108" s="47"/>
      <c r="M108" s="47"/>
      <c r="N108" s="47"/>
      <c r="O108" s="47"/>
      <c r="P108" s="47"/>
      <c r="Q108" s="47"/>
      <c r="R108" s="47"/>
      <c r="S108" s="49">
        <f t="shared" si="4"/>
        <v>0</v>
      </c>
      <c r="T108" s="43">
        <f t="shared" si="5"/>
        <v>0</v>
      </c>
      <c r="U108" s="56"/>
      <c r="V108" s="44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9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</row>
    <row r="109" spans="1:135" s="36" customFormat="1" ht="18.75" thickBot="1" x14ac:dyDescent="0.3">
      <c r="A109" s="30"/>
      <c r="B109" s="37"/>
      <c r="C109" s="27" t="s">
        <v>128</v>
      </c>
      <c r="D109" s="38"/>
      <c r="E109" s="45"/>
      <c r="F109" s="46"/>
      <c r="G109" s="47"/>
      <c r="H109" s="47"/>
      <c r="I109" s="47"/>
      <c r="J109" s="48"/>
      <c r="K109" s="47"/>
      <c r="L109" s="47"/>
      <c r="M109" s="47"/>
      <c r="N109" s="47"/>
      <c r="O109" s="47"/>
      <c r="P109" s="47"/>
      <c r="Q109" s="47"/>
      <c r="R109" s="47"/>
      <c r="S109" s="49"/>
      <c r="T109" s="43"/>
      <c r="U109" s="56"/>
      <c r="V109" s="44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9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</row>
    <row r="110" spans="1:135" s="36" customFormat="1" ht="18.75" thickBot="1" x14ac:dyDescent="0.3">
      <c r="A110" s="30"/>
      <c r="B110" s="37"/>
      <c r="C110" s="27" t="s">
        <v>129</v>
      </c>
      <c r="D110" s="38">
        <v>6910</v>
      </c>
      <c r="E110" s="45">
        <v>18000000</v>
      </c>
      <c r="F110" s="46">
        <v>12600000</v>
      </c>
      <c r="G110" s="47"/>
      <c r="H110" s="47"/>
      <c r="I110" s="47"/>
      <c r="J110" s="48"/>
      <c r="K110" s="47"/>
      <c r="L110" s="47"/>
      <c r="M110" s="47"/>
      <c r="N110" s="47"/>
      <c r="O110" s="47"/>
      <c r="P110" s="47">
        <v>12600000</v>
      </c>
      <c r="Q110" s="47"/>
      <c r="R110" s="47"/>
      <c r="S110" s="49">
        <f>SUBTOTAL(9,O110:R110)</f>
        <v>12600000</v>
      </c>
      <c r="T110" s="43">
        <f>+F110-S110</f>
        <v>0</v>
      </c>
      <c r="U110" s="56"/>
      <c r="V110" s="44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9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</row>
    <row r="111" spans="1:135" s="36" customFormat="1" ht="18.75" hidden="1" thickBot="1" x14ac:dyDescent="0.3">
      <c r="A111" s="30"/>
      <c r="B111" s="37">
        <v>94</v>
      </c>
      <c r="C111" s="27" t="s">
        <v>130</v>
      </c>
      <c r="D111" s="38"/>
      <c r="E111" s="45"/>
      <c r="F111" s="46"/>
      <c r="G111" s="47"/>
      <c r="H111" s="47"/>
      <c r="I111" s="47"/>
      <c r="J111" s="48"/>
      <c r="K111" s="47"/>
      <c r="L111" s="47"/>
      <c r="M111" s="47"/>
      <c r="N111" s="47"/>
      <c r="O111" s="47"/>
      <c r="P111" s="47"/>
      <c r="Q111" s="47"/>
      <c r="R111" s="47"/>
      <c r="S111" s="49">
        <f t="shared" si="4"/>
        <v>0</v>
      </c>
      <c r="T111" s="43">
        <f t="shared" si="5"/>
        <v>0</v>
      </c>
      <c r="U111" s="56"/>
      <c r="V111" s="44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9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</row>
    <row r="112" spans="1:135" s="36" customFormat="1" ht="18.75" hidden="1" thickBot="1" x14ac:dyDescent="0.3">
      <c r="A112" s="30"/>
      <c r="B112" s="37">
        <v>95</v>
      </c>
      <c r="C112" s="27" t="s">
        <v>131</v>
      </c>
      <c r="D112" s="38"/>
      <c r="E112" s="45"/>
      <c r="F112" s="46"/>
      <c r="G112" s="47"/>
      <c r="H112" s="47"/>
      <c r="I112" s="47"/>
      <c r="J112" s="48"/>
      <c r="K112" s="47"/>
      <c r="L112" s="47"/>
      <c r="M112" s="47"/>
      <c r="N112" s="47"/>
      <c r="O112" s="47"/>
      <c r="P112" s="47"/>
      <c r="Q112" s="47"/>
      <c r="R112" s="47"/>
      <c r="S112" s="49"/>
      <c r="T112" s="43"/>
      <c r="U112" s="56"/>
      <c r="V112" s="44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9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</row>
    <row r="113" spans="1:135" s="36" customFormat="1" ht="18.75" hidden="1" thickBot="1" x14ac:dyDescent="0.3">
      <c r="A113" s="30"/>
      <c r="B113" s="37">
        <v>96</v>
      </c>
      <c r="C113" s="27" t="s">
        <v>132</v>
      </c>
      <c r="D113" s="38">
        <v>1365</v>
      </c>
      <c r="E113" s="45">
        <v>66956393</v>
      </c>
      <c r="F113" s="46">
        <f>SUM(G113:R113)</f>
        <v>46869475</v>
      </c>
      <c r="G113" s="47"/>
      <c r="H113" s="47"/>
      <c r="I113" s="47">
        <v>46869475</v>
      </c>
      <c r="J113" s="48"/>
      <c r="K113" s="47"/>
      <c r="L113" s="47"/>
      <c r="M113" s="47"/>
      <c r="N113" s="47"/>
      <c r="O113" s="47"/>
      <c r="P113" s="47"/>
      <c r="Q113" s="47"/>
      <c r="R113" s="47"/>
      <c r="S113" s="49">
        <f>SUM(G113:R113)</f>
        <v>46869475</v>
      </c>
      <c r="T113" s="43">
        <f>+F113-S113</f>
        <v>0</v>
      </c>
      <c r="U113" s="56"/>
      <c r="V113" s="44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9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</row>
    <row r="114" spans="1:135" s="36" customFormat="1" ht="18.75" hidden="1" thickBot="1" x14ac:dyDescent="0.3">
      <c r="A114" s="30"/>
      <c r="B114" s="37">
        <v>97</v>
      </c>
      <c r="C114" s="27" t="s">
        <v>133</v>
      </c>
      <c r="D114" s="38"/>
      <c r="E114" s="45"/>
      <c r="F114" s="46">
        <f>+G114</f>
        <v>3000000</v>
      </c>
      <c r="G114" s="47">
        <v>3000000</v>
      </c>
      <c r="H114" s="47"/>
      <c r="I114" s="47"/>
      <c r="J114" s="48"/>
      <c r="K114" s="47"/>
      <c r="L114" s="47"/>
      <c r="M114" s="47"/>
      <c r="N114" s="47"/>
      <c r="O114" s="47"/>
      <c r="P114" s="47"/>
      <c r="Q114" s="47"/>
      <c r="R114" s="47"/>
      <c r="S114" s="49">
        <f>SUM(G114:K114)</f>
        <v>3000000</v>
      </c>
      <c r="T114" s="43">
        <f>+F114-S114</f>
        <v>0</v>
      </c>
      <c r="U114" s="56"/>
      <c r="V114" s="44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9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</row>
    <row r="115" spans="1:135" s="36" customFormat="1" ht="18.75" hidden="1" thickBot="1" x14ac:dyDescent="0.3">
      <c r="A115" s="30"/>
      <c r="B115" s="37">
        <v>98</v>
      </c>
      <c r="C115" s="27" t="s">
        <v>134</v>
      </c>
      <c r="D115" s="38"/>
      <c r="E115" s="45"/>
      <c r="F115" s="46"/>
      <c r="G115" s="47"/>
      <c r="H115" s="47"/>
      <c r="I115" s="47"/>
      <c r="J115" s="48"/>
      <c r="K115" s="47"/>
      <c r="L115" s="47"/>
      <c r="M115" s="47"/>
      <c r="N115" s="47"/>
      <c r="O115" s="47"/>
      <c r="P115" s="47"/>
      <c r="Q115" s="47"/>
      <c r="R115" s="47"/>
      <c r="S115" s="49"/>
      <c r="T115" s="43"/>
      <c r="U115" s="56"/>
      <c r="V115" s="44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9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</row>
    <row r="116" spans="1:135" s="36" customFormat="1" ht="18.75" hidden="1" thickBot="1" x14ac:dyDescent="0.3">
      <c r="A116" s="30"/>
      <c r="B116" s="37">
        <v>99</v>
      </c>
      <c r="C116" s="27" t="s">
        <v>135</v>
      </c>
      <c r="D116" s="38"/>
      <c r="E116" s="45"/>
      <c r="F116" s="46"/>
      <c r="G116" s="47"/>
      <c r="H116" s="47"/>
      <c r="I116" s="47"/>
      <c r="J116" s="48"/>
      <c r="K116" s="47"/>
      <c r="L116" s="47"/>
      <c r="M116" s="47"/>
      <c r="N116" s="47"/>
      <c r="O116" s="47"/>
      <c r="P116" s="47"/>
      <c r="Q116" s="47"/>
      <c r="R116" s="47"/>
      <c r="S116" s="49">
        <f t="shared" si="4"/>
        <v>0</v>
      </c>
      <c r="T116" s="43">
        <f t="shared" si="5"/>
        <v>0</v>
      </c>
      <c r="U116" s="56"/>
      <c r="V116" s="44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9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</row>
    <row r="117" spans="1:135" s="36" customFormat="1" ht="18.75" hidden="1" thickBot="1" x14ac:dyDescent="0.3">
      <c r="A117" s="30"/>
      <c r="B117" s="37">
        <v>100</v>
      </c>
      <c r="C117" s="27" t="s">
        <v>136</v>
      </c>
      <c r="D117" s="38" t="s">
        <v>33</v>
      </c>
      <c r="E117" s="45"/>
      <c r="F117" s="46"/>
      <c r="G117" s="47"/>
      <c r="H117" s="47"/>
      <c r="I117" s="47"/>
      <c r="J117" s="48"/>
      <c r="K117" s="47"/>
      <c r="L117" s="47"/>
      <c r="M117" s="47"/>
      <c r="N117" s="47"/>
      <c r="O117" s="47"/>
      <c r="P117" s="47"/>
      <c r="Q117" s="47"/>
      <c r="R117" s="47"/>
      <c r="S117" s="49">
        <f t="shared" si="4"/>
        <v>0</v>
      </c>
      <c r="T117" s="43">
        <f t="shared" si="5"/>
        <v>0</v>
      </c>
      <c r="U117" s="56"/>
      <c r="V117" s="44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9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</row>
    <row r="118" spans="1:135" s="36" customFormat="1" ht="18.75" hidden="1" thickBot="1" x14ac:dyDescent="0.3">
      <c r="A118" s="30"/>
      <c r="B118" s="37">
        <v>101</v>
      </c>
      <c r="C118" s="27" t="s">
        <v>137</v>
      </c>
      <c r="D118" s="38" t="s">
        <v>33</v>
      </c>
      <c r="E118" s="45"/>
      <c r="F118" s="46"/>
      <c r="G118" s="47"/>
      <c r="H118" s="47"/>
      <c r="I118" s="47"/>
      <c r="J118" s="48"/>
      <c r="K118" s="47"/>
      <c r="L118" s="47"/>
      <c r="M118" s="47"/>
      <c r="N118" s="47"/>
      <c r="O118" s="47"/>
      <c r="P118" s="47"/>
      <c r="Q118" s="47"/>
      <c r="R118" s="47"/>
      <c r="S118" s="49">
        <f t="shared" si="4"/>
        <v>0</v>
      </c>
      <c r="T118" s="43">
        <f t="shared" si="5"/>
        <v>0</v>
      </c>
      <c r="U118" s="56"/>
      <c r="V118" s="44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9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</row>
    <row r="119" spans="1:135" s="36" customFormat="1" ht="18.75" hidden="1" thickBot="1" x14ac:dyDescent="0.3">
      <c r="A119" s="30"/>
      <c r="B119" s="37">
        <v>102</v>
      </c>
      <c r="C119" s="27" t="s">
        <v>138</v>
      </c>
      <c r="D119" s="38" t="s">
        <v>33</v>
      </c>
      <c r="E119" s="45"/>
      <c r="F119" s="46">
        <f>+J119+L119+O119</f>
        <v>103123409</v>
      </c>
      <c r="G119" s="47"/>
      <c r="H119" s="47"/>
      <c r="I119" s="47"/>
      <c r="J119" s="48">
        <f>15677791+18113256</f>
        <v>33791047</v>
      </c>
      <c r="K119" s="47"/>
      <c r="L119" s="47">
        <f>15990750+18474755</f>
        <v>34465505</v>
      </c>
      <c r="M119" s="47"/>
      <c r="N119" s="47"/>
      <c r="O119" s="47">
        <f>16176964+18689893</f>
        <v>34866857</v>
      </c>
      <c r="P119" s="47"/>
      <c r="Q119" s="47"/>
      <c r="R119" s="47"/>
      <c r="S119" s="49">
        <f t="shared" si="4"/>
        <v>103123409</v>
      </c>
      <c r="T119" s="43">
        <f t="shared" si="5"/>
        <v>0</v>
      </c>
      <c r="U119" s="56"/>
      <c r="V119" s="44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9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</row>
    <row r="120" spans="1:135" s="36" customFormat="1" ht="18.75" hidden="1" thickBot="1" x14ac:dyDescent="0.3">
      <c r="A120" s="30"/>
      <c r="B120" s="37">
        <v>103</v>
      </c>
      <c r="C120" s="27" t="s">
        <v>139</v>
      </c>
      <c r="D120" s="38"/>
      <c r="E120" s="45"/>
      <c r="F120" s="46"/>
      <c r="G120" s="47"/>
      <c r="H120" s="47"/>
      <c r="I120" s="47"/>
      <c r="J120" s="48"/>
      <c r="K120" s="47"/>
      <c r="L120" s="47"/>
      <c r="M120" s="47"/>
      <c r="N120" s="47"/>
      <c r="O120" s="47"/>
      <c r="P120" s="47"/>
      <c r="Q120" s="47"/>
      <c r="R120" s="47"/>
      <c r="S120" s="49"/>
      <c r="T120" s="43"/>
      <c r="U120" s="56"/>
      <c r="V120" s="44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9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</row>
    <row r="121" spans="1:135" s="36" customFormat="1" ht="18.75" hidden="1" thickBot="1" x14ac:dyDescent="0.3">
      <c r="A121" s="30"/>
      <c r="B121" s="37">
        <v>104</v>
      </c>
      <c r="C121" s="27" t="s">
        <v>140</v>
      </c>
      <c r="D121" s="38"/>
      <c r="E121" s="45"/>
      <c r="F121" s="46"/>
      <c r="G121" s="47"/>
      <c r="H121" s="47"/>
      <c r="I121" s="47"/>
      <c r="J121" s="48"/>
      <c r="K121" s="47"/>
      <c r="L121" s="47"/>
      <c r="M121" s="47"/>
      <c r="N121" s="47"/>
      <c r="O121" s="47"/>
      <c r="P121" s="47"/>
      <c r="Q121" s="47"/>
      <c r="R121" s="47"/>
      <c r="S121" s="49"/>
      <c r="T121" s="49"/>
      <c r="U121" s="56"/>
      <c r="V121" s="44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9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</row>
    <row r="122" spans="1:135" s="36" customFormat="1" ht="18.75" hidden="1" thickBot="1" x14ac:dyDescent="0.3">
      <c r="A122" s="30"/>
      <c r="B122" s="37">
        <v>105</v>
      </c>
      <c r="C122" s="27" t="s">
        <v>141</v>
      </c>
      <c r="D122" s="38"/>
      <c r="E122" s="45"/>
      <c r="F122" s="46"/>
      <c r="G122" s="47"/>
      <c r="H122" s="47"/>
      <c r="I122" s="47"/>
      <c r="J122" s="48"/>
      <c r="K122" s="47"/>
      <c r="L122" s="47"/>
      <c r="M122" s="47"/>
      <c r="N122" s="47"/>
      <c r="O122" s="47"/>
      <c r="P122" s="47"/>
      <c r="Q122" s="47"/>
      <c r="R122" s="47"/>
      <c r="S122" s="49"/>
      <c r="T122" s="49"/>
      <c r="U122" s="56"/>
      <c r="V122" s="44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9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</row>
    <row r="123" spans="1:135" s="36" customFormat="1" ht="18.75" hidden="1" thickBot="1" x14ac:dyDescent="0.3">
      <c r="A123" s="30"/>
      <c r="B123" s="37">
        <v>106</v>
      </c>
      <c r="C123" s="27" t="s">
        <v>142</v>
      </c>
      <c r="D123" s="38"/>
      <c r="E123" s="45"/>
      <c r="F123" s="46"/>
      <c r="G123" s="47"/>
      <c r="H123" s="47"/>
      <c r="I123" s="47"/>
      <c r="J123" s="48"/>
      <c r="K123" s="47"/>
      <c r="L123" s="47"/>
      <c r="M123" s="47"/>
      <c r="N123" s="47"/>
      <c r="O123" s="47"/>
      <c r="P123" s="47"/>
      <c r="Q123" s="47"/>
      <c r="R123" s="47"/>
      <c r="S123" s="49"/>
      <c r="T123" s="49"/>
      <c r="U123" s="56"/>
      <c r="V123" s="44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9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</row>
    <row r="124" spans="1:135" s="36" customFormat="1" ht="18.75" hidden="1" thickBot="1" x14ac:dyDescent="0.3">
      <c r="A124" s="30"/>
      <c r="B124" s="37">
        <v>107</v>
      </c>
      <c r="C124" s="27" t="s">
        <v>143</v>
      </c>
      <c r="D124" s="38"/>
      <c r="E124" s="45"/>
      <c r="F124" s="46"/>
      <c r="G124" s="47"/>
      <c r="H124" s="47"/>
      <c r="I124" s="47"/>
      <c r="J124" s="48"/>
      <c r="K124" s="47"/>
      <c r="L124" s="47"/>
      <c r="M124" s="47"/>
      <c r="N124" s="47"/>
      <c r="O124" s="47"/>
      <c r="P124" s="47"/>
      <c r="Q124" s="47"/>
      <c r="R124" s="47"/>
      <c r="S124" s="49"/>
      <c r="T124" s="49"/>
      <c r="U124" s="56"/>
      <c r="V124" s="44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9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</row>
    <row r="125" spans="1:135" s="36" customFormat="1" ht="18.75" hidden="1" thickBot="1" x14ac:dyDescent="0.3">
      <c r="A125" s="30"/>
      <c r="B125" s="37">
        <v>108</v>
      </c>
      <c r="C125" s="27" t="s">
        <v>144</v>
      </c>
      <c r="D125" s="38"/>
      <c r="E125" s="45"/>
      <c r="F125" s="46"/>
      <c r="G125" s="47"/>
      <c r="H125" s="47"/>
      <c r="I125" s="47"/>
      <c r="J125" s="48"/>
      <c r="K125" s="47"/>
      <c r="L125" s="47"/>
      <c r="M125" s="47"/>
      <c r="N125" s="47"/>
      <c r="O125" s="47"/>
      <c r="P125" s="47"/>
      <c r="Q125" s="47"/>
      <c r="R125" s="47"/>
      <c r="S125" s="49"/>
      <c r="T125" s="49"/>
      <c r="U125" s="56"/>
      <c r="V125" s="44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9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</row>
    <row r="126" spans="1:135" s="36" customFormat="1" ht="18.75" hidden="1" thickBot="1" x14ac:dyDescent="0.3">
      <c r="A126" s="30"/>
      <c r="B126" s="37">
        <v>109</v>
      </c>
      <c r="C126" s="27" t="s">
        <v>145</v>
      </c>
      <c r="D126" s="38"/>
      <c r="E126" s="45"/>
      <c r="F126" s="46"/>
      <c r="G126" s="47"/>
      <c r="H126" s="47"/>
      <c r="I126" s="47"/>
      <c r="J126" s="48"/>
      <c r="K126" s="47"/>
      <c r="L126" s="47"/>
      <c r="M126" s="47"/>
      <c r="N126" s="47"/>
      <c r="O126" s="47"/>
      <c r="P126" s="47"/>
      <c r="Q126" s="47"/>
      <c r="R126" s="47"/>
      <c r="S126" s="49"/>
      <c r="T126" s="49"/>
      <c r="U126" s="56"/>
      <c r="V126" s="44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9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</row>
    <row r="127" spans="1:135" s="36" customFormat="1" ht="18.75" hidden="1" thickBot="1" x14ac:dyDescent="0.3">
      <c r="A127" s="30"/>
      <c r="B127" s="37">
        <v>110</v>
      </c>
      <c r="C127" s="27" t="s">
        <v>146</v>
      </c>
      <c r="D127" s="38"/>
      <c r="E127" s="45"/>
      <c r="F127" s="46"/>
      <c r="G127" s="47"/>
      <c r="H127" s="47"/>
      <c r="I127" s="47"/>
      <c r="J127" s="48"/>
      <c r="K127" s="47"/>
      <c r="L127" s="47"/>
      <c r="M127" s="47"/>
      <c r="N127" s="47"/>
      <c r="O127" s="47"/>
      <c r="P127" s="47"/>
      <c r="Q127" s="47"/>
      <c r="R127" s="47"/>
      <c r="S127" s="49"/>
      <c r="T127" s="49"/>
      <c r="U127" s="56"/>
      <c r="V127" s="44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9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</row>
    <row r="128" spans="1:135" s="36" customFormat="1" ht="18.75" thickBot="1" x14ac:dyDescent="0.3">
      <c r="A128" s="30"/>
      <c r="B128" s="37">
        <v>111</v>
      </c>
      <c r="C128" s="27" t="s">
        <v>147</v>
      </c>
      <c r="D128" s="38"/>
      <c r="E128" s="45"/>
      <c r="F128" s="46"/>
      <c r="G128" s="47"/>
      <c r="H128" s="47"/>
      <c r="I128" s="47"/>
      <c r="J128" s="48"/>
      <c r="K128" s="47"/>
      <c r="L128" s="47"/>
      <c r="M128" s="47"/>
      <c r="N128" s="47"/>
      <c r="O128" s="47"/>
      <c r="P128" s="47"/>
      <c r="Q128" s="47"/>
      <c r="R128" s="47"/>
      <c r="S128" s="49"/>
      <c r="T128" s="49"/>
      <c r="U128" s="56"/>
      <c r="V128" s="44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9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</row>
    <row r="129" spans="1:135" s="36" customFormat="1" ht="18.75" thickBot="1" x14ac:dyDescent="0.3">
      <c r="A129" s="30"/>
      <c r="B129" s="37">
        <v>112</v>
      </c>
      <c r="C129" s="27" t="s">
        <v>148</v>
      </c>
      <c r="D129" s="38"/>
      <c r="E129" s="45"/>
      <c r="F129" s="46"/>
      <c r="G129" s="47"/>
      <c r="H129" s="47"/>
      <c r="I129" s="47"/>
      <c r="J129" s="48"/>
      <c r="K129" s="47"/>
      <c r="L129" s="47"/>
      <c r="M129" s="47"/>
      <c r="N129" s="47"/>
      <c r="O129" s="47"/>
      <c r="P129" s="47"/>
      <c r="Q129" s="47"/>
      <c r="R129" s="47"/>
      <c r="S129" s="49"/>
      <c r="T129" s="49"/>
      <c r="U129" s="56"/>
      <c r="V129" s="44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9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</row>
    <row r="130" spans="1:135" s="65" customFormat="1" ht="18.75" hidden="1" thickBot="1" x14ac:dyDescent="0.3">
      <c r="A130" s="30"/>
      <c r="B130" s="37">
        <v>113</v>
      </c>
      <c r="C130" s="27" t="s">
        <v>149</v>
      </c>
      <c r="D130" s="38"/>
      <c r="E130" s="45"/>
      <c r="F130" s="46"/>
      <c r="G130" s="47"/>
      <c r="H130" s="47"/>
      <c r="I130" s="47"/>
      <c r="J130" s="48"/>
      <c r="K130" s="47"/>
      <c r="L130" s="47"/>
      <c r="M130" s="47"/>
      <c r="N130" s="47"/>
      <c r="O130" s="47"/>
      <c r="P130" s="47"/>
      <c r="Q130" s="47"/>
      <c r="R130" s="47"/>
      <c r="S130" s="49"/>
      <c r="T130" s="49"/>
      <c r="U130" s="56"/>
      <c r="V130" s="44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9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</row>
    <row r="131" spans="1:135" s="36" customFormat="1" ht="18.75" hidden="1" thickBot="1" x14ac:dyDescent="0.3">
      <c r="A131" s="30"/>
      <c r="B131" s="37">
        <v>114</v>
      </c>
      <c r="C131" s="27" t="s">
        <v>150</v>
      </c>
      <c r="D131" s="38"/>
      <c r="E131" s="45"/>
      <c r="F131" s="46"/>
      <c r="G131" s="47"/>
      <c r="H131" s="47"/>
      <c r="I131" s="47"/>
      <c r="J131" s="48"/>
      <c r="K131" s="47"/>
      <c r="L131" s="47"/>
      <c r="M131" s="47"/>
      <c r="N131" s="47"/>
      <c r="O131" s="47"/>
      <c r="P131" s="47"/>
      <c r="Q131" s="47"/>
      <c r="R131" s="47"/>
      <c r="S131" s="49"/>
      <c r="T131" s="49"/>
      <c r="U131" s="56"/>
      <c r="V131" s="44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9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</row>
    <row r="132" spans="1:135" s="36" customFormat="1" ht="18.75" thickBot="1" x14ac:dyDescent="0.3">
      <c r="A132" s="30"/>
      <c r="B132" s="37">
        <v>115</v>
      </c>
      <c r="C132" s="27" t="s">
        <v>151</v>
      </c>
      <c r="D132" s="38"/>
      <c r="E132" s="45"/>
      <c r="F132" s="46"/>
      <c r="G132" s="47"/>
      <c r="H132" s="47"/>
      <c r="I132" s="47"/>
      <c r="J132" s="48"/>
      <c r="K132" s="47"/>
      <c r="L132" s="47"/>
      <c r="M132" s="47"/>
      <c r="N132" s="47"/>
      <c r="O132" s="47"/>
      <c r="P132" s="47"/>
      <c r="Q132" s="47"/>
      <c r="R132" s="47"/>
      <c r="S132" s="49"/>
      <c r="T132" s="49"/>
      <c r="U132" s="56"/>
      <c r="V132" s="44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9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</row>
    <row r="133" spans="1:135" s="36" customFormat="1" ht="18.75" hidden="1" thickBot="1" x14ac:dyDescent="0.3">
      <c r="A133" s="30"/>
      <c r="B133" s="37">
        <v>116</v>
      </c>
      <c r="C133" s="27" t="s">
        <v>152</v>
      </c>
      <c r="D133" s="38"/>
      <c r="E133" s="45"/>
      <c r="F133" s="46"/>
      <c r="G133" s="47"/>
      <c r="H133" s="47"/>
      <c r="I133" s="47"/>
      <c r="J133" s="48"/>
      <c r="K133" s="47"/>
      <c r="L133" s="47"/>
      <c r="M133" s="47"/>
      <c r="N133" s="47"/>
      <c r="O133" s="47"/>
      <c r="P133" s="47"/>
      <c r="Q133" s="47"/>
      <c r="R133" s="47"/>
      <c r="S133" s="49">
        <f>SUM(G133:R133)</f>
        <v>0</v>
      </c>
      <c r="T133" s="49">
        <f>+F133-S133</f>
        <v>0</v>
      </c>
      <c r="U133" s="56"/>
      <c r="V133" s="44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9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</row>
    <row r="134" spans="1:135" s="36" customFormat="1" ht="18.75" hidden="1" thickBot="1" x14ac:dyDescent="0.3">
      <c r="A134" s="24"/>
      <c r="B134" s="31"/>
      <c r="C134" s="66" t="s">
        <v>153</v>
      </c>
      <c r="D134" s="67"/>
      <c r="E134" s="68">
        <f t="shared" ref="E134:T134" si="6">SUM(E15:E133)</f>
        <v>2119840430</v>
      </c>
      <c r="F134" s="69">
        <f t="shared" si="6"/>
        <v>1867017168.4999998</v>
      </c>
      <c r="G134" s="70">
        <f t="shared" si="6"/>
        <v>133843244</v>
      </c>
      <c r="H134" s="70">
        <f t="shared" si="6"/>
        <v>129683144</v>
      </c>
      <c r="I134" s="70">
        <f t="shared" si="6"/>
        <v>268449958.30000001</v>
      </c>
      <c r="J134" s="70">
        <f t="shared" si="6"/>
        <v>246218701.5</v>
      </c>
      <c r="K134" s="70">
        <f t="shared" si="6"/>
        <v>129683144</v>
      </c>
      <c r="L134" s="70">
        <f t="shared" si="6"/>
        <v>215422488.69999999</v>
      </c>
      <c r="M134" s="70">
        <f t="shared" si="6"/>
        <v>141922121</v>
      </c>
      <c r="N134" s="70">
        <f t="shared" si="6"/>
        <v>157962015</v>
      </c>
      <c r="O134" s="70">
        <f t="shared" si="6"/>
        <v>176804721</v>
      </c>
      <c r="P134" s="70">
        <f t="shared" si="6"/>
        <v>240336070</v>
      </c>
      <c r="Q134" s="70">
        <f t="shared" si="6"/>
        <v>0</v>
      </c>
      <c r="R134" s="70">
        <f t="shared" si="6"/>
        <v>0</v>
      </c>
      <c r="S134" s="70">
        <f t="shared" si="6"/>
        <v>1840325607.4999998</v>
      </c>
      <c r="T134" s="70">
        <f t="shared" si="6"/>
        <v>26691561</v>
      </c>
      <c r="U134" s="56"/>
      <c r="V134" s="44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9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</row>
    <row r="135" spans="1:135" s="24" customFormat="1" ht="21.75" customHeight="1" x14ac:dyDescent="0.25">
      <c r="B135" s="25"/>
      <c r="S135" s="25"/>
      <c r="T135" s="25"/>
    </row>
    <row r="136" spans="1:135" s="24" customFormat="1" ht="21.75" customHeight="1" x14ac:dyDescent="0.25">
      <c r="B136" s="25"/>
      <c r="E136" s="44"/>
      <c r="F136" s="44"/>
      <c r="G136" s="44"/>
      <c r="H136" s="44"/>
      <c r="I136" s="44"/>
      <c r="S136" s="25"/>
      <c r="T136" s="25"/>
    </row>
    <row r="137" spans="1:135" s="24" customFormat="1" ht="21.75" customHeight="1" thickBot="1" x14ac:dyDescent="0.3">
      <c r="B137" s="25"/>
      <c r="S137" s="25"/>
      <c r="T137" s="25"/>
    </row>
    <row r="138" spans="1:135" s="24" customFormat="1" ht="15.75" x14ac:dyDescent="0.25">
      <c r="B138" s="25"/>
      <c r="C138" s="71" t="s">
        <v>154</v>
      </c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3"/>
    </row>
    <row r="139" spans="1:135" s="5" customFormat="1" ht="18.75" x14ac:dyDescent="0.3">
      <c r="C139" s="74" t="s">
        <v>155</v>
      </c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6"/>
    </row>
    <row r="140" spans="1:135" s="5" customFormat="1" ht="18.75" x14ac:dyDescent="0.3">
      <c r="C140" s="74" t="s">
        <v>156</v>
      </c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6"/>
    </row>
    <row r="141" spans="1:135" s="5" customFormat="1" ht="18.75" x14ac:dyDescent="0.3">
      <c r="C141" s="74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6"/>
    </row>
    <row r="142" spans="1:135" s="6" customFormat="1" ht="21.75" customHeight="1" thickBot="1" x14ac:dyDescent="0.3">
      <c r="C142" s="77"/>
      <c r="D142" s="78"/>
      <c r="E142" s="79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80"/>
    </row>
    <row r="143" spans="1:135" s="24" customFormat="1" ht="21.75" customHeight="1" x14ac:dyDescent="0.25">
      <c r="B143" s="25"/>
      <c r="S143" s="25"/>
      <c r="T143" s="25"/>
    </row>
    <row r="144" spans="1:135" s="24" customFormat="1" ht="21.75" customHeight="1" x14ac:dyDescent="0.25">
      <c r="B144" s="25"/>
      <c r="S144" s="25"/>
      <c r="T144" s="25"/>
    </row>
    <row r="145" spans="2:20" s="24" customFormat="1" ht="21.75" customHeight="1" x14ac:dyDescent="0.25">
      <c r="B145" s="25"/>
      <c r="S145" s="25"/>
      <c r="T145" s="25"/>
    </row>
    <row r="146" spans="2:20" s="24" customFormat="1" ht="21.75" customHeight="1" x14ac:dyDescent="0.25">
      <c r="B146" s="25"/>
      <c r="S146" s="25"/>
      <c r="T146" s="25"/>
    </row>
    <row r="147" spans="2:20" s="24" customFormat="1" ht="21.75" customHeight="1" x14ac:dyDescent="0.25">
      <c r="B147" s="25"/>
      <c r="S147" s="25"/>
      <c r="T147" s="25"/>
    </row>
    <row r="148" spans="2:20" s="24" customFormat="1" ht="21.75" customHeight="1" x14ac:dyDescent="0.25">
      <c r="B148" s="25"/>
      <c r="S148" s="25"/>
      <c r="T148" s="25"/>
    </row>
    <row r="149" spans="2:20" s="24" customFormat="1" ht="21.75" customHeight="1" x14ac:dyDescent="0.25">
      <c r="B149" s="25"/>
      <c r="S149" s="25"/>
      <c r="T149" s="25"/>
    </row>
    <row r="150" spans="2:20" s="24" customFormat="1" ht="21.75" customHeight="1" x14ac:dyDescent="0.25">
      <c r="B150" s="25"/>
      <c r="S150" s="25"/>
      <c r="T150" s="25"/>
    </row>
    <row r="151" spans="2:20" s="24" customFormat="1" ht="21.75" customHeight="1" x14ac:dyDescent="0.25">
      <c r="B151" s="25"/>
      <c r="S151" s="25"/>
      <c r="T151" s="25"/>
    </row>
    <row r="152" spans="2:20" s="24" customFormat="1" ht="21.75" customHeight="1" x14ac:dyDescent="0.25">
      <c r="B152" s="25"/>
      <c r="S152" s="25"/>
      <c r="T152" s="25"/>
    </row>
    <row r="153" spans="2:20" s="24" customFormat="1" ht="21.75" customHeight="1" x14ac:dyDescent="0.25">
      <c r="B153" s="25"/>
      <c r="S153" s="25"/>
      <c r="T153" s="25"/>
    </row>
    <row r="154" spans="2:20" s="24" customFormat="1" ht="21.75" customHeight="1" x14ac:dyDescent="0.25">
      <c r="B154" s="25"/>
      <c r="S154" s="25"/>
      <c r="T154" s="25"/>
    </row>
    <row r="155" spans="2:20" s="24" customFormat="1" ht="13.5" customHeight="1" x14ac:dyDescent="0.25">
      <c r="B155" s="25"/>
      <c r="S155" s="25"/>
      <c r="T155" s="25"/>
    </row>
    <row r="156" spans="2:20" s="24" customFormat="1" ht="31.5" hidden="1" customHeight="1" x14ac:dyDescent="0.25">
      <c r="B156" s="25"/>
      <c r="C156" s="81"/>
      <c r="D156" s="81"/>
      <c r="E156" s="82"/>
      <c r="F156" s="83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9"/>
      <c r="T156" s="59"/>
    </row>
    <row r="157" spans="2:20" s="24" customFormat="1" ht="15.75" x14ac:dyDescent="0.25">
      <c r="B157" s="25"/>
      <c r="S157" s="59"/>
      <c r="T157" s="59"/>
    </row>
    <row r="158" spans="2:20" s="6" customFormat="1" x14ac:dyDescent="0.25">
      <c r="E158" s="84"/>
    </row>
    <row r="159" spans="2:20" s="6" customFormat="1" x14ac:dyDescent="0.25">
      <c r="E159" s="84"/>
    </row>
    <row r="160" spans="2:20" s="6" customFormat="1" x14ac:dyDescent="0.25">
      <c r="E160" s="84"/>
    </row>
    <row r="161" spans="5:5" s="6" customFormat="1" x14ac:dyDescent="0.25">
      <c r="E161" s="84"/>
    </row>
    <row r="162" spans="5:5" s="6" customFormat="1" x14ac:dyDescent="0.25">
      <c r="E162" s="84"/>
    </row>
    <row r="163" spans="5:5" s="6" customFormat="1" x14ac:dyDescent="0.25">
      <c r="E163" s="84"/>
    </row>
    <row r="164" spans="5:5" s="6" customFormat="1" x14ac:dyDescent="0.25">
      <c r="E164" s="84"/>
    </row>
    <row r="165" spans="5:5" s="6" customFormat="1" x14ac:dyDescent="0.25">
      <c r="E165" s="84"/>
    </row>
    <row r="166" spans="5:5" s="6" customFormat="1" x14ac:dyDescent="0.25">
      <c r="E166" s="84"/>
    </row>
    <row r="167" spans="5:5" s="6" customFormat="1" x14ac:dyDescent="0.25">
      <c r="E167" s="84"/>
    </row>
    <row r="168" spans="5:5" s="6" customFormat="1" x14ac:dyDescent="0.25">
      <c r="E168" s="84"/>
    </row>
    <row r="169" spans="5:5" s="6" customFormat="1" x14ac:dyDescent="0.25">
      <c r="E169" s="84"/>
    </row>
    <row r="170" spans="5:5" s="6" customFormat="1" x14ac:dyDescent="0.25">
      <c r="E170" s="84"/>
    </row>
    <row r="171" spans="5:5" s="6" customFormat="1" x14ac:dyDescent="0.25">
      <c r="E171" s="84"/>
    </row>
    <row r="172" spans="5:5" s="6" customFormat="1" x14ac:dyDescent="0.25">
      <c r="E172" s="84"/>
    </row>
    <row r="173" spans="5:5" s="6" customFormat="1" x14ac:dyDescent="0.25">
      <c r="E173" s="84"/>
    </row>
    <row r="174" spans="5:5" s="6" customFormat="1" x14ac:dyDescent="0.25">
      <c r="E174" s="84"/>
    </row>
    <row r="175" spans="5:5" s="6" customFormat="1" x14ac:dyDescent="0.25">
      <c r="E175" s="84"/>
    </row>
    <row r="176" spans="5:5" s="6" customFormat="1" x14ac:dyDescent="0.25">
      <c r="E176" s="84"/>
    </row>
    <row r="177" spans="5:5" s="6" customFormat="1" x14ac:dyDescent="0.25">
      <c r="E177" s="84"/>
    </row>
    <row r="178" spans="5:5" s="6" customFormat="1" x14ac:dyDescent="0.25">
      <c r="E178" s="84"/>
    </row>
    <row r="179" spans="5:5" s="6" customFormat="1" x14ac:dyDescent="0.25">
      <c r="E179" s="84"/>
    </row>
    <row r="180" spans="5:5" s="6" customFormat="1" x14ac:dyDescent="0.25">
      <c r="E180" s="84"/>
    </row>
    <row r="181" spans="5:5" s="6" customFormat="1" x14ac:dyDescent="0.25">
      <c r="E181" s="84"/>
    </row>
    <row r="182" spans="5:5" s="6" customFormat="1" x14ac:dyDescent="0.25">
      <c r="E182" s="84"/>
    </row>
    <row r="183" spans="5:5" s="6" customFormat="1" x14ac:dyDescent="0.25">
      <c r="E183" s="84"/>
    </row>
    <row r="184" spans="5:5" s="6" customFormat="1" x14ac:dyDescent="0.25">
      <c r="E184" s="84"/>
    </row>
    <row r="185" spans="5:5" s="6" customFormat="1" x14ac:dyDescent="0.25">
      <c r="E185" s="84"/>
    </row>
    <row r="186" spans="5:5" s="6" customFormat="1" x14ac:dyDescent="0.25">
      <c r="E186" s="84"/>
    </row>
    <row r="187" spans="5:5" s="6" customFormat="1" x14ac:dyDescent="0.25">
      <c r="E187" s="84"/>
    </row>
    <row r="188" spans="5:5" s="6" customFormat="1" x14ac:dyDescent="0.25">
      <c r="E188" s="84"/>
    </row>
    <row r="189" spans="5:5" s="6" customFormat="1" x14ac:dyDescent="0.25">
      <c r="E189" s="84"/>
    </row>
    <row r="190" spans="5:5" s="6" customFormat="1" x14ac:dyDescent="0.25">
      <c r="E190" s="84"/>
    </row>
    <row r="191" spans="5:5" s="6" customFormat="1" x14ac:dyDescent="0.25">
      <c r="E191" s="84"/>
    </row>
    <row r="192" spans="5:5" s="6" customFormat="1" x14ac:dyDescent="0.25">
      <c r="E192" s="84"/>
    </row>
    <row r="193" spans="5:5" s="6" customFormat="1" x14ac:dyDescent="0.25">
      <c r="E193" s="84"/>
    </row>
    <row r="194" spans="5:5" s="6" customFormat="1" x14ac:dyDescent="0.25">
      <c r="E194" s="84"/>
    </row>
    <row r="195" spans="5:5" s="6" customFormat="1" x14ac:dyDescent="0.25">
      <c r="E195" s="84"/>
    </row>
    <row r="196" spans="5:5" s="6" customFormat="1" x14ac:dyDescent="0.25">
      <c r="E196" s="84"/>
    </row>
    <row r="197" spans="5:5" s="6" customFormat="1" x14ac:dyDescent="0.25">
      <c r="E197" s="84"/>
    </row>
    <row r="198" spans="5:5" s="6" customFormat="1" x14ac:dyDescent="0.25">
      <c r="E198" s="84"/>
    </row>
    <row r="199" spans="5:5" s="6" customFormat="1" x14ac:dyDescent="0.25">
      <c r="E199" s="84"/>
    </row>
    <row r="200" spans="5:5" s="6" customFormat="1" x14ac:dyDescent="0.25">
      <c r="E200" s="84"/>
    </row>
    <row r="201" spans="5:5" s="6" customFormat="1" x14ac:dyDescent="0.25">
      <c r="E201" s="84"/>
    </row>
    <row r="202" spans="5:5" s="6" customFormat="1" x14ac:dyDescent="0.25">
      <c r="E202" s="84"/>
    </row>
    <row r="203" spans="5:5" s="6" customFormat="1" x14ac:dyDescent="0.25">
      <c r="E203" s="84"/>
    </row>
    <row r="204" spans="5:5" s="6" customFormat="1" x14ac:dyDescent="0.25">
      <c r="E204" s="84"/>
    </row>
    <row r="205" spans="5:5" s="6" customFormat="1" x14ac:dyDescent="0.25">
      <c r="E205" s="84"/>
    </row>
    <row r="206" spans="5:5" s="6" customFormat="1" x14ac:dyDescent="0.25">
      <c r="E206" s="84"/>
    </row>
    <row r="207" spans="5:5" s="6" customFormat="1" x14ac:dyDescent="0.25">
      <c r="E207" s="84"/>
    </row>
    <row r="208" spans="5:5" s="6" customFormat="1" x14ac:dyDescent="0.25">
      <c r="E208" s="84"/>
    </row>
    <row r="209" spans="5:5" s="6" customFormat="1" x14ac:dyDescent="0.25">
      <c r="E209" s="84"/>
    </row>
    <row r="210" spans="5:5" s="6" customFormat="1" x14ac:dyDescent="0.25">
      <c r="E210" s="84"/>
    </row>
    <row r="211" spans="5:5" s="6" customFormat="1" x14ac:dyDescent="0.25">
      <c r="E211" s="84"/>
    </row>
    <row r="212" spans="5:5" s="6" customFormat="1" x14ac:dyDescent="0.25">
      <c r="E212" s="84"/>
    </row>
    <row r="213" spans="5:5" s="6" customFormat="1" x14ac:dyDescent="0.25">
      <c r="E213" s="84"/>
    </row>
    <row r="214" spans="5:5" s="6" customFormat="1" x14ac:dyDescent="0.25">
      <c r="E214" s="84"/>
    </row>
    <row r="215" spans="5:5" s="6" customFormat="1" x14ac:dyDescent="0.25">
      <c r="E215" s="84"/>
    </row>
    <row r="216" spans="5:5" s="6" customFormat="1" x14ac:dyDescent="0.25">
      <c r="E216" s="84"/>
    </row>
    <row r="217" spans="5:5" s="6" customFormat="1" x14ac:dyDescent="0.25">
      <c r="E217" s="84"/>
    </row>
    <row r="218" spans="5:5" s="6" customFormat="1" x14ac:dyDescent="0.25">
      <c r="E218" s="84"/>
    </row>
    <row r="219" spans="5:5" s="6" customFormat="1" x14ac:dyDescent="0.25">
      <c r="E219" s="84"/>
    </row>
    <row r="220" spans="5:5" s="6" customFormat="1" x14ac:dyDescent="0.25">
      <c r="E220" s="84"/>
    </row>
    <row r="221" spans="5:5" s="6" customFormat="1" x14ac:dyDescent="0.25">
      <c r="E221" s="84"/>
    </row>
    <row r="222" spans="5:5" s="6" customFormat="1" x14ac:dyDescent="0.25">
      <c r="E222" s="84"/>
    </row>
    <row r="223" spans="5:5" s="6" customFormat="1" x14ac:dyDescent="0.25">
      <c r="E223" s="84"/>
    </row>
    <row r="224" spans="5:5" s="6" customFormat="1" x14ac:dyDescent="0.25">
      <c r="E224" s="84"/>
    </row>
    <row r="225" spans="5:5" s="6" customFormat="1" x14ac:dyDescent="0.25">
      <c r="E225" s="84"/>
    </row>
    <row r="226" spans="5:5" s="6" customFormat="1" x14ac:dyDescent="0.25">
      <c r="E226" s="84"/>
    </row>
    <row r="227" spans="5:5" s="6" customFormat="1" x14ac:dyDescent="0.25">
      <c r="E227" s="84"/>
    </row>
    <row r="228" spans="5:5" s="6" customFormat="1" x14ac:dyDescent="0.25">
      <c r="E228" s="84"/>
    </row>
    <row r="229" spans="5:5" s="6" customFormat="1" x14ac:dyDescent="0.25">
      <c r="E229" s="84"/>
    </row>
    <row r="230" spans="5:5" s="6" customFormat="1" x14ac:dyDescent="0.25">
      <c r="E230" s="84"/>
    </row>
    <row r="231" spans="5:5" s="6" customFormat="1" x14ac:dyDescent="0.25">
      <c r="E231" s="84"/>
    </row>
    <row r="232" spans="5:5" s="6" customFormat="1" x14ac:dyDescent="0.25">
      <c r="E232" s="84"/>
    </row>
    <row r="233" spans="5:5" s="6" customFormat="1" x14ac:dyDescent="0.25">
      <c r="E233" s="84"/>
    </row>
    <row r="234" spans="5:5" s="6" customFormat="1" x14ac:dyDescent="0.25">
      <c r="E234" s="84"/>
    </row>
    <row r="235" spans="5:5" s="6" customFormat="1" x14ac:dyDescent="0.25">
      <c r="E235" s="84"/>
    </row>
    <row r="236" spans="5:5" s="6" customFormat="1" x14ac:dyDescent="0.25">
      <c r="E236" s="84"/>
    </row>
    <row r="237" spans="5:5" s="6" customFormat="1" x14ac:dyDescent="0.25">
      <c r="E237" s="84"/>
    </row>
    <row r="238" spans="5:5" s="6" customFormat="1" x14ac:dyDescent="0.25">
      <c r="E238" s="84"/>
    </row>
    <row r="239" spans="5:5" s="6" customFormat="1" x14ac:dyDescent="0.25">
      <c r="E239" s="84"/>
    </row>
    <row r="240" spans="5:5" s="6" customFormat="1" x14ac:dyDescent="0.25">
      <c r="E240" s="84"/>
    </row>
    <row r="241" spans="5:5" s="6" customFormat="1" x14ac:dyDescent="0.25">
      <c r="E241" s="84"/>
    </row>
    <row r="242" spans="5:5" s="6" customFormat="1" x14ac:dyDescent="0.25">
      <c r="E242" s="84"/>
    </row>
    <row r="243" spans="5:5" s="6" customFormat="1" x14ac:dyDescent="0.25">
      <c r="E243" s="84"/>
    </row>
    <row r="244" spans="5:5" s="6" customFormat="1" x14ac:dyDescent="0.25">
      <c r="E244" s="84"/>
    </row>
    <row r="245" spans="5:5" s="6" customFormat="1" x14ac:dyDescent="0.25">
      <c r="E245" s="84"/>
    </row>
    <row r="246" spans="5:5" s="6" customFormat="1" x14ac:dyDescent="0.25">
      <c r="E246" s="84"/>
    </row>
    <row r="247" spans="5:5" s="6" customFormat="1" x14ac:dyDescent="0.25">
      <c r="E247" s="84"/>
    </row>
    <row r="248" spans="5:5" s="6" customFormat="1" x14ac:dyDescent="0.25">
      <c r="E248" s="84"/>
    </row>
    <row r="249" spans="5:5" s="6" customFormat="1" x14ac:dyDescent="0.25">
      <c r="E249" s="84"/>
    </row>
    <row r="250" spans="5:5" s="6" customFormat="1" x14ac:dyDescent="0.25">
      <c r="E250" s="84"/>
    </row>
    <row r="251" spans="5:5" s="6" customFormat="1" x14ac:dyDescent="0.25">
      <c r="E251" s="84"/>
    </row>
    <row r="252" spans="5:5" s="6" customFormat="1" x14ac:dyDescent="0.25">
      <c r="E252" s="84"/>
    </row>
    <row r="253" spans="5:5" s="6" customFormat="1" x14ac:dyDescent="0.25">
      <c r="E253" s="84"/>
    </row>
    <row r="254" spans="5:5" s="6" customFormat="1" x14ac:dyDescent="0.25">
      <c r="E254" s="84"/>
    </row>
    <row r="255" spans="5:5" s="6" customFormat="1" x14ac:dyDescent="0.25">
      <c r="E255" s="84"/>
    </row>
    <row r="256" spans="5:5" s="6" customFormat="1" x14ac:dyDescent="0.25">
      <c r="E256" s="84"/>
    </row>
    <row r="257" spans="5:5" s="6" customFormat="1" x14ac:dyDescent="0.25">
      <c r="E257" s="84"/>
    </row>
    <row r="258" spans="5:5" s="6" customFormat="1" x14ac:dyDescent="0.25">
      <c r="E258" s="84"/>
    </row>
    <row r="259" spans="5:5" s="6" customFormat="1" x14ac:dyDescent="0.25">
      <c r="E259" s="84"/>
    </row>
    <row r="260" spans="5:5" s="6" customFormat="1" x14ac:dyDescent="0.25">
      <c r="E260" s="84"/>
    </row>
    <row r="261" spans="5:5" s="6" customFormat="1" x14ac:dyDescent="0.25">
      <c r="E261" s="84"/>
    </row>
    <row r="262" spans="5:5" s="6" customFormat="1" x14ac:dyDescent="0.25">
      <c r="E262" s="84"/>
    </row>
    <row r="263" spans="5:5" s="6" customFormat="1" x14ac:dyDescent="0.25">
      <c r="E263" s="84"/>
    </row>
    <row r="264" spans="5:5" s="6" customFormat="1" x14ac:dyDescent="0.25">
      <c r="E264" s="84"/>
    </row>
    <row r="265" spans="5:5" s="6" customFormat="1" x14ac:dyDescent="0.25">
      <c r="E265" s="84"/>
    </row>
    <row r="266" spans="5:5" s="6" customFormat="1" x14ac:dyDescent="0.25">
      <c r="E266" s="84"/>
    </row>
    <row r="267" spans="5:5" s="6" customFormat="1" x14ac:dyDescent="0.25">
      <c r="E267" s="84"/>
    </row>
    <row r="268" spans="5:5" s="6" customFormat="1" x14ac:dyDescent="0.25">
      <c r="E268" s="84"/>
    </row>
    <row r="269" spans="5:5" s="6" customFormat="1" x14ac:dyDescent="0.25">
      <c r="E269" s="84"/>
    </row>
    <row r="270" spans="5:5" s="6" customFormat="1" x14ac:dyDescent="0.25">
      <c r="E270" s="84"/>
    </row>
    <row r="271" spans="5:5" s="6" customFormat="1" x14ac:dyDescent="0.25">
      <c r="E271" s="84"/>
    </row>
    <row r="272" spans="5:5" s="6" customFormat="1" x14ac:dyDescent="0.25">
      <c r="E272" s="84"/>
    </row>
    <row r="273" spans="5:5" s="6" customFormat="1" x14ac:dyDescent="0.25">
      <c r="E273" s="84"/>
    </row>
    <row r="274" spans="5:5" s="6" customFormat="1" x14ac:dyDescent="0.25">
      <c r="E274" s="84"/>
    </row>
    <row r="275" spans="5:5" s="6" customFormat="1" x14ac:dyDescent="0.25">
      <c r="E275" s="84"/>
    </row>
    <row r="276" spans="5:5" s="6" customFormat="1" x14ac:dyDescent="0.25">
      <c r="E276" s="84"/>
    </row>
    <row r="277" spans="5:5" s="6" customFormat="1" x14ac:dyDescent="0.25">
      <c r="E277" s="84"/>
    </row>
    <row r="278" spans="5:5" s="6" customFormat="1" x14ac:dyDescent="0.25">
      <c r="E278" s="84"/>
    </row>
    <row r="279" spans="5:5" s="6" customFormat="1" x14ac:dyDescent="0.25">
      <c r="E279" s="84"/>
    </row>
    <row r="280" spans="5:5" s="6" customFormat="1" x14ac:dyDescent="0.25">
      <c r="E280" s="84"/>
    </row>
    <row r="281" spans="5:5" s="6" customFormat="1" x14ac:dyDescent="0.25">
      <c r="E281" s="84"/>
    </row>
    <row r="282" spans="5:5" s="6" customFormat="1" x14ac:dyDescent="0.25">
      <c r="E282" s="84"/>
    </row>
    <row r="283" spans="5:5" s="6" customFormat="1" x14ac:dyDescent="0.25">
      <c r="E283" s="84"/>
    </row>
    <row r="284" spans="5:5" s="6" customFormat="1" x14ac:dyDescent="0.25">
      <c r="E284" s="84"/>
    </row>
    <row r="285" spans="5:5" s="6" customFormat="1" x14ac:dyDescent="0.25">
      <c r="E285" s="84"/>
    </row>
    <row r="286" spans="5:5" s="6" customFormat="1" x14ac:dyDescent="0.25">
      <c r="E286" s="84"/>
    </row>
    <row r="287" spans="5:5" s="6" customFormat="1" x14ac:dyDescent="0.25">
      <c r="E287" s="84"/>
    </row>
    <row r="288" spans="5:5" s="6" customFormat="1" x14ac:dyDescent="0.25">
      <c r="E288" s="84"/>
    </row>
    <row r="289" spans="5:5" s="6" customFormat="1" x14ac:dyDescent="0.25">
      <c r="E289" s="84"/>
    </row>
    <row r="290" spans="5:5" s="6" customFormat="1" x14ac:dyDescent="0.25">
      <c r="E290" s="84"/>
    </row>
    <row r="291" spans="5:5" s="6" customFormat="1" x14ac:dyDescent="0.25">
      <c r="E291" s="84"/>
    </row>
    <row r="292" spans="5:5" s="6" customFormat="1" x14ac:dyDescent="0.25">
      <c r="E292" s="84"/>
    </row>
    <row r="293" spans="5:5" s="6" customFormat="1" x14ac:dyDescent="0.25">
      <c r="E293" s="84"/>
    </row>
    <row r="294" spans="5:5" s="6" customFormat="1" x14ac:dyDescent="0.25">
      <c r="E294" s="84"/>
    </row>
    <row r="295" spans="5:5" s="6" customFormat="1" x14ac:dyDescent="0.25">
      <c r="E295" s="84"/>
    </row>
    <row r="296" spans="5:5" s="6" customFormat="1" x14ac:dyDescent="0.25">
      <c r="E296" s="84"/>
    </row>
    <row r="297" spans="5:5" s="6" customFormat="1" x14ac:dyDescent="0.25">
      <c r="E297" s="84"/>
    </row>
    <row r="298" spans="5:5" s="6" customFormat="1" x14ac:dyDescent="0.25">
      <c r="E298" s="84"/>
    </row>
    <row r="299" spans="5:5" s="6" customFormat="1" x14ac:dyDescent="0.25">
      <c r="E299" s="84"/>
    </row>
    <row r="300" spans="5:5" s="6" customFormat="1" x14ac:dyDescent="0.25">
      <c r="E300" s="84"/>
    </row>
    <row r="301" spans="5:5" s="6" customFormat="1" x14ac:dyDescent="0.25">
      <c r="E301" s="84"/>
    </row>
    <row r="302" spans="5:5" s="6" customFormat="1" x14ac:dyDescent="0.25">
      <c r="E302" s="84"/>
    </row>
    <row r="303" spans="5:5" s="6" customFormat="1" x14ac:dyDescent="0.25">
      <c r="E303" s="84"/>
    </row>
    <row r="304" spans="5:5" s="6" customFormat="1" x14ac:dyDescent="0.25">
      <c r="E304" s="84"/>
    </row>
    <row r="305" spans="5:5" s="6" customFormat="1" x14ac:dyDescent="0.25">
      <c r="E305" s="84"/>
    </row>
    <row r="306" spans="5:5" s="6" customFormat="1" x14ac:dyDescent="0.25">
      <c r="E306" s="84"/>
    </row>
    <row r="307" spans="5:5" s="6" customFormat="1" x14ac:dyDescent="0.25">
      <c r="E307" s="84"/>
    </row>
    <row r="308" spans="5:5" s="6" customFormat="1" x14ac:dyDescent="0.25">
      <c r="E308" s="84"/>
    </row>
    <row r="309" spans="5:5" s="6" customFormat="1" x14ac:dyDescent="0.25">
      <c r="E309" s="84"/>
    </row>
    <row r="310" spans="5:5" s="6" customFormat="1" x14ac:dyDescent="0.25">
      <c r="E310" s="84"/>
    </row>
    <row r="311" spans="5:5" s="6" customFormat="1" x14ac:dyDescent="0.25">
      <c r="E311" s="84"/>
    </row>
    <row r="312" spans="5:5" s="6" customFormat="1" x14ac:dyDescent="0.25">
      <c r="E312" s="84"/>
    </row>
    <row r="313" spans="5:5" s="6" customFormat="1" x14ac:dyDescent="0.25">
      <c r="E313" s="84"/>
    </row>
    <row r="314" spans="5:5" s="6" customFormat="1" x14ac:dyDescent="0.25">
      <c r="E314" s="84"/>
    </row>
    <row r="315" spans="5:5" s="6" customFormat="1" x14ac:dyDescent="0.25">
      <c r="E315" s="84"/>
    </row>
    <row r="316" spans="5:5" s="6" customFormat="1" x14ac:dyDescent="0.25">
      <c r="E316" s="84"/>
    </row>
    <row r="317" spans="5:5" s="6" customFormat="1" x14ac:dyDescent="0.25">
      <c r="E317" s="84"/>
    </row>
    <row r="318" spans="5:5" s="6" customFormat="1" x14ac:dyDescent="0.25">
      <c r="E318" s="84"/>
    </row>
    <row r="319" spans="5:5" s="6" customFormat="1" x14ac:dyDescent="0.25">
      <c r="E319" s="84"/>
    </row>
    <row r="320" spans="5:5" s="6" customFormat="1" x14ac:dyDescent="0.25">
      <c r="E320" s="84"/>
    </row>
    <row r="321" spans="5:5" s="6" customFormat="1" x14ac:dyDescent="0.25">
      <c r="E321" s="84"/>
    </row>
    <row r="322" spans="5:5" s="6" customFormat="1" x14ac:dyDescent="0.25">
      <c r="E322" s="84"/>
    </row>
    <row r="323" spans="5:5" s="6" customFormat="1" x14ac:dyDescent="0.25">
      <c r="E323" s="84"/>
    </row>
    <row r="324" spans="5:5" s="6" customFormat="1" x14ac:dyDescent="0.25">
      <c r="E324" s="84"/>
    </row>
    <row r="325" spans="5:5" s="6" customFormat="1" x14ac:dyDescent="0.25">
      <c r="E325" s="84"/>
    </row>
    <row r="326" spans="5:5" s="6" customFormat="1" x14ac:dyDescent="0.25">
      <c r="E326" s="84"/>
    </row>
    <row r="327" spans="5:5" s="6" customFormat="1" x14ac:dyDescent="0.25">
      <c r="E327" s="84"/>
    </row>
    <row r="328" spans="5:5" s="6" customFormat="1" x14ac:dyDescent="0.25">
      <c r="E328" s="84"/>
    </row>
    <row r="329" spans="5:5" s="6" customFormat="1" x14ac:dyDescent="0.25">
      <c r="E329" s="84"/>
    </row>
    <row r="330" spans="5:5" s="6" customFormat="1" x14ac:dyDescent="0.25">
      <c r="E330" s="84"/>
    </row>
    <row r="331" spans="5:5" s="6" customFormat="1" x14ac:dyDescent="0.25">
      <c r="E331" s="84"/>
    </row>
    <row r="332" spans="5:5" s="6" customFormat="1" x14ac:dyDescent="0.25">
      <c r="E332" s="84"/>
    </row>
    <row r="333" spans="5:5" s="6" customFormat="1" x14ac:dyDescent="0.25">
      <c r="E333" s="84"/>
    </row>
    <row r="334" spans="5:5" s="6" customFormat="1" x14ac:dyDescent="0.25">
      <c r="E334" s="84"/>
    </row>
    <row r="335" spans="5:5" s="6" customFormat="1" x14ac:dyDescent="0.25">
      <c r="E335" s="84"/>
    </row>
    <row r="336" spans="5:5" s="6" customFormat="1" x14ac:dyDescent="0.25">
      <c r="E336" s="84"/>
    </row>
    <row r="337" spans="5:5" s="6" customFormat="1" x14ac:dyDescent="0.25">
      <c r="E337" s="84"/>
    </row>
    <row r="338" spans="5:5" s="6" customFormat="1" x14ac:dyDescent="0.25">
      <c r="E338" s="84"/>
    </row>
    <row r="339" spans="5:5" s="6" customFormat="1" x14ac:dyDescent="0.25">
      <c r="E339" s="84"/>
    </row>
    <row r="340" spans="5:5" s="6" customFormat="1" x14ac:dyDescent="0.25">
      <c r="E340" s="84"/>
    </row>
    <row r="341" spans="5:5" s="6" customFormat="1" x14ac:dyDescent="0.25">
      <c r="E341" s="84"/>
    </row>
    <row r="342" spans="5:5" s="6" customFormat="1" x14ac:dyDescent="0.25">
      <c r="E342" s="84"/>
    </row>
    <row r="343" spans="5:5" s="6" customFormat="1" x14ac:dyDescent="0.25">
      <c r="E343" s="84"/>
    </row>
    <row r="344" spans="5:5" s="6" customFormat="1" x14ac:dyDescent="0.25">
      <c r="E344" s="84"/>
    </row>
    <row r="345" spans="5:5" s="6" customFormat="1" x14ac:dyDescent="0.25">
      <c r="E345" s="84"/>
    </row>
    <row r="346" spans="5:5" s="6" customFormat="1" x14ac:dyDescent="0.25">
      <c r="E346" s="84"/>
    </row>
    <row r="347" spans="5:5" s="6" customFormat="1" x14ac:dyDescent="0.25">
      <c r="E347" s="84"/>
    </row>
    <row r="348" spans="5:5" s="6" customFormat="1" x14ac:dyDescent="0.25">
      <c r="E348" s="84"/>
    </row>
    <row r="349" spans="5:5" s="6" customFormat="1" x14ac:dyDescent="0.25">
      <c r="E349" s="84"/>
    </row>
    <row r="350" spans="5:5" s="6" customFormat="1" x14ac:dyDescent="0.25">
      <c r="E350" s="84"/>
    </row>
    <row r="351" spans="5:5" s="6" customFormat="1" x14ac:dyDescent="0.25">
      <c r="E351" s="84"/>
    </row>
    <row r="352" spans="5:5" s="6" customFormat="1" x14ac:dyDescent="0.25">
      <c r="E352" s="84"/>
    </row>
    <row r="353" spans="5:5" s="6" customFormat="1" x14ac:dyDescent="0.25">
      <c r="E353" s="84"/>
    </row>
    <row r="354" spans="5:5" s="6" customFormat="1" x14ac:dyDescent="0.25">
      <c r="E354" s="84"/>
    </row>
    <row r="355" spans="5:5" s="6" customFormat="1" x14ac:dyDescent="0.25">
      <c r="E355" s="84"/>
    </row>
    <row r="356" spans="5:5" s="6" customFormat="1" x14ac:dyDescent="0.25">
      <c r="E356" s="84"/>
    </row>
    <row r="357" spans="5:5" s="6" customFormat="1" x14ac:dyDescent="0.25">
      <c r="E357" s="84"/>
    </row>
    <row r="358" spans="5:5" s="6" customFormat="1" x14ac:dyDescent="0.25">
      <c r="E358" s="84"/>
    </row>
    <row r="359" spans="5:5" s="6" customFormat="1" x14ac:dyDescent="0.25">
      <c r="E359" s="84"/>
    </row>
  </sheetData>
  <autoFilter ref="A14:AJ134" xr:uid="{00000000-0009-0000-0000-00000B000000}">
    <filterColumn colId="2">
      <filters>
        <filter val="Apoyo a la gestiòn Acreditaciòn de calidad '18"/>
        <filter val="Apoyo a la gestión Adquisición equipos SUR"/>
        <filter val="Apoyo a la Gestion Digitadres"/>
        <filter val="Apoyo a la Gestión Equipamiento"/>
        <filter val="Apoyo a la gestiòn FENAPS"/>
        <filter val="Apoyo a la gestión Local Capacitación y formación '18"/>
        <filter val="Apoyo a la Gestión RRHH Medicos"/>
        <filter val="Apoyo a la Gestión vehiculos"/>
        <filter val="Apoyo a la participación ciudadana"/>
        <filter val="APOYO GESTION  UAPO"/>
        <filter val="Apoyo Gestion Buenas Practicas"/>
        <filter val="Apoyo Gestion Diplomado Salud"/>
        <filter val="Apoyo Gestion Fofar"/>
        <filter val="Apoyo Gestion IAAPS"/>
        <filter val="Apoyo Gestion Local Desempeño Dificil"/>
        <filter val="Apoyo Gestion Puesta en Marcha"/>
        <filter val="Apoyo Radiologico"/>
      </filters>
    </filterColumn>
  </autoFilter>
  <mergeCells count="5">
    <mergeCell ref="E6:T6"/>
    <mergeCell ref="C138:T138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PUCHUNCAVI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2019-11-18T19:54:18Z</dcterms:created>
  <dcterms:modified xsi:type="dcterms:W3CDTF">2019-11-18T19:54:38Z</dcterms:modified>
</cp:coreProperties>
</file>