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Z:\FICHA COMUNAL 2019\JUNIO\"/>
    </mc:Choice>
  </mc:AlternateContent>
  <xr:revisionPtr revIDLastSave="0" documentId="8_{F24E9616-13BE-46CD-B8FE-C6D7EB84A51D}" xr6:coauthVersionLast="43" xr6:coauthVersionMax="43" xr10:uidLastSave="{00000000-0000-0000-0000-000000000000}"/>
  <bookViews>
    <workbookView xWindow="1035" yWindow="1035" windowWidth="18000" windowHeight="9375" xr2:uid="{00000000-000D-0000-FFFF-FFFF00000000}"/>
  </bookViews>
  <sheets>
    <sheet name="Hoj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4" i="1" l="1"/>
  <c r="I55" i="1"/>
  <c r="G55" i="1"/>
  <c r="F55" i="1"/>
  <c r="K54" i="1"/>
  <c r="L54" i="1" s="1"/>
  <c r="J53" i="1"/>
  <c r="D53" i="1" s="1"/>
  <c r="H53" i="1"/>
  <c r="H55" i="1" s="1"/>
  <c r="K52" i="1"/>
  <c r="D52" i="1"/>
  <c r="K50" i="1"/>
  <c r="D50" i="1"/>
  <c r="C50" i="1"/>
  <c r="K49" i="1"/>
  <c r="D49" i="1"/>
  <c r="K48" i="1"/>
  <c r="L48" i="1" s="1"/>
  <c r="K47" i="1"/>
  <c r="D47" i="1"/>
  <c r="K46" i="1"/>
  <c r="L46" i="1" s="1"/>
  <c r="K45" i="1"/>
  <c r="D45" i="1"/>
  <c r="C45" i="1"/>
  <c r="K44" i="1"/>
  <c r="D44" i="1"/>
  <c r="K43" i="1"/>
  <c r="D43" i="1"/>
  <c r="K42" i="1"/>
  <c r="D42" i="1"/>
  <c r="K41" i="1"/>
  <c r="L41" i="1" s="1"/>
  <c r="K40" i="1"/>
  <c r="L40" i="1" s="1"/>
  <c r="K39" i="1"/>
  <c r="L39" i="1" s="1"/>
  <c r="K38" i="1"/>
  <c r="L38" i="1" s="1"/>
  <c r="K37" i="1"/>
  <c r="D37" i="1"/>
  <c r="J36" i="1"/>
  <c r="K36" i="1" s="1"/>
  <c r="J35" i="1"/>
  <c r="K35" i="1" s="1"/>
  <c r="J34" i="1"/>
  <c r="K34" i="1" s="1"/>
  <c r="J33" i="1"/>
  <c r="K33" i="1" s="1"/>
  <c r="K32" i="1"/>
  <c r="D32" i="1"/>
  <c r="K31" i="1"/>
  <c r="D31" i="1"/>
  <c r="K30" i="1"/>
  <c r="D30" i="1"/>
  <c r="K29" i="1"/>
  <c r="L29" i="1" s="1"/>
  <c r="K27" i="1"/>
  <c r="L27" i="1" s="1"/>
  <c r="K26" i="1"/>
  <c r="L26" i="1" s="1"/>
  <c r="K25" i="1"/>
  <c r="D25" i="1"/>
  <c r="C25" i="1"/>
  <c r="J24" i="1"/>
  <c r="D24" i="1"/>
  <c r="C24" i="1"/>
  <c r="K23" i="1"/>
  <c r="D23" i="1"/>
  <c r="K22" i="1"/>
  <c r="D22" i="1"/>
  <c r="C22" i="1"/>
  <c r="K21" i="1"/>
  <c r="D21" i="1"/>
  <c r="C21" i="1"/>
  <c r="K20" i="1"/>
  <c r="D20" i="1"/>
  <c r="K19" i="1"/>
  <c r="D19" i="1" s="1"/>
  <c r="L19" i="1" s="1"/>
  <c r="C19" i="1"/>
  <c r="K18" i="1"/>
  <c r="D18" i="1" s="1"/>
  <c r="L18" i="1" s="1"/>
  <c r="C18" i="1"/>
  <c r="E16" i="1"/>
  <c r="C16" i="1" s="1"/>
  <c r="K15" i="1"/>
  <c r="D15" i="1" s="1"/>
  <c r="C15" i="1"/>
  <c r="D36" i="1" l="1"/>
  <c r="L36" i="1" s="1"/>
  <c r="L34" i="1"/>
  <c r="D33" i="1"/>
  <c r="D35" i="1"/>
  <c r="L35" i="1" s="1"/>
  <c r="E55" i="1"/>
  <c r="L42" i="1"/>
  <c r="L50" i="1"/>
  <c r="L25" i="1"/>
  <c r="L45" i="1"/>
  <c r="L20" i="1"/>
  <c r="J55" i="1"/>
  <c r="L23" i="1"/>
  <c r="L31" i="1"/>
  <c r="L32" i="1"/>
  <c r="L21" i="1"/>
  <c r="L37" i="1"/>
  <c r="L22" i="1"/>
  <c r="L43" i="1"/>
  <c r="C55" i="1"/>
  <c r="L47" i="1"/>
  <c r="L49" i="1"/>
  <c r="K24" i="1"/>
  <c r="L24" i="1" s="1"/>
  <c r="K16" i="1"/>
  <c r="D16" i="1" s="1"/>
  <c r="L16" i="1" s="1"/>
  <c r="L30" i="1"/>
  <c r="L44" i="1"/>
  <c r="L52" i="1"/>
  <c r="L15" i="1"/>
  <c r="K53" i="1"/>
  <c r="K55" i="1" l="1"/>
  <c r="L53" i="1"/>
  <c r="D55" i="1" l="1"/>
  <c r="L33" i="1"/>
  <c r="L55" i="1" s="1"/>
</calcChain>
</file>

<file path=xl/sharedStrings.xml><?xml version="1.0" encoding="utf-8"?>
<sst xmlns="http://schemas.openxmlformats.org/spreadsheetml/2006/main" count="84" uniqueCount="69">
  <si>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</si>
  <si>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</si>
  <si>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</si>
  <si>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</si>
  <si>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</si>
  <si>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</si>
  <si>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VIÑA DEL MAR</t>
  </si>
  <si>
    <t>Rut:  70.872.300-2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</si>
  <si>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</si>
  <si>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</si>
  <si>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</si>
  <si>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</si>
  <si>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</si>
  <si>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</si>
  <si>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</si>
  <si>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</si>
  <si>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</si>
  <si>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</si>
  <si>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</si>
  <si>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</si>
  <si>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</si>
  <si>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</si>
  <si>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</si>
  <si>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</si>
  <si>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Tans a Caregoria C</t>
  </si>
  <si>
    <t>Tans a Caregoria C 2018</t>
  </si>
  <si>
    <t>Conductores</t>
  </si>
  <si>
    <t>Integr. Diferen. Ley 19,813</t>
  </si>
  <si>
    <t>Chile Crece Contigo</t>
  </si>
  <si>
    <t>Descuento Retiro Voluntario Ley 20,589</t>
  </si>
  <si>
    <t>Descuento Retiro Voluntario Ley 20,919</t>
  </si>
  <si>
    <t>Incentivo Retiro + Bonificacion</t>
  </si>
  <si>
    <t>Reforzamiento SAPU</t>
  </si>
  <si>
    <t>1601-1602-1605-1606-1607</t>
  </si>
  <si>
    <t>SAPU ADD</t>
  </si>
  <si>
    <t>Cirugia Menor</t>
  </si>
  <si>
    <t xml:space="preserve">Resolucion Especialidades </t>
  </si>
  <si>
    <t>Otorrinolaringología</t>
  </si>
  <si>
    <t>C I  Refuerzo Influencia Vacunación Valentina</t>
  </si>
  <si>
    <t>Salud Oral 06 Años</t>
  </si>
  <si>
    <t>Odontologico 60 Años ( Adulto)</t>
  </si>
  <si>
    <t xml:space="preserve"> Cecosf</t>
  </si>
  <si>
    <t>(Nuevo) Niños 4° Medio</t>
  </si>
  <si>
    <t>Hombres Escasos Recursos (HER)</t>
  </si>
  <si>
    <t>Odontologia Domiciliaria</t>
  </si>
  <si>
    <t>Mas Sonrisa</t>
  </si>
  <si>
    <t>Sembrando Sonrisas</t>
  </si>
  <si>
    <t>Adolescentes</t>
  </si>
  <si>
    <t>Rehabilitacion Integral</t>
  </si>
  <si>
    <t>Modelo atencion integral salud familiar</t>
  </si>
  <si>
    <t>Acompañamiento Niños Riesgo Social</t>
  </si>
  <si>
    <t>Adultos Atovalentes</t>
  </si>
  <si>
    <t>Imágenes Diagnosticas</t>
  </si>
  <si>
    <t xml:space="preserve">Vacunacion Antiinfluenza AGLReferente Valentina </t>
  </si>
  <si>
    <t>Vida Sana</t>
  </si>
  <si>
    <t>1574 - 3973</t>
  </si>
  <si>
    <t>Apoyo a la Gestion Digitadres</t>
  </si>
  <si>
    <t>Mejoram. Acceso Atencion Odontologica</t>
  </si>
  <si>
    <t>Programa DIR  ( EX-Intervenciones Breves en Alcohol)</t>
  </si>
  <si>
    <t>Apoyo Gestion Buenas Practicas</t>
  </si>
  <si>
    <t>Fortalecimiento Medicina Familiar</t>
  </si>
  <si>
    <t>Fondo Farmacia Enfermedades Cronicas 2018</t>
  </si>
  <si>
    <t>Sename</t>
  </si>
  <si>
    <t>Desempeño Colectivo  Fijo/Variable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</si>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</sst>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_-;\-* #,##0_-;_-* &quot;-&quot;??_-;_-@_-"/>
    <numFmt numFmtId="167" formatCode="_-[$$-340A]\ * #,##0_-;\-[$$-340A]\ * #,##0_-;_-[$$-340A]\ * &quot;-&quot;_-;_-@_-"/>
    <numFmt numFmtId="168" formatCode="_-&quot;$&quot;\ * #,##0_-;\-&quot;$&quot;\ * #,##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Bookman Old Style"/>
      <family val="1"/>
    </font>
    <font>
      <sz val="14"/>
      <name val="Bookman Old Style"/>
      <family val="1"/>
    </font>
    <font>
      <b/>
      <u/>
      <sz val="14"/>
      <name val="Bookman Old Style"/>
      <family val="1"/>
    </font>
    <font>
      <sz val="14"/>
      <color theme="1"/>
      <name val="Bookman Old Style"/>
      <family val="1"/>
    </font>
    <font>
      <b/>
      <i/>
      <sz val="14"/>
      <name val="Bookman Old Style"/>
      <family val="1"/>
    </font>
    <font>
      <b/>
      <i/>
      <u/>
      <sz val="26"/>
      <name val="Bookman Old Style"/>
      <family val="1"/>
    </font>
    <font>
      <b/>
      <i/>
      <u/>
      <sz val="14"/>
      <name val="Bookman Old Style"/>
      <family val="1"/>
    </font>
    <font>
      <sz val="10"/>
      <name val="Arial"/>
      <family val="2"/>
    </font>
    <font>
      <b/>
      <sz val="14"/>
      <color indexed="63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5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0" xfId="0" applyFont="1" applyFill="1"/>
    <xf numFmtId="9" fontId="3" fillId="2" borderId="0" xfId="3" applyFont="1" applyFill="1" applyAlignment="1">
      <alignment horizontal="center"/>
    </xf>
    <xf numFmtId="166" fontId="3" fillId="2" borderId="0" xfId="1" applyNumberFormat="1" applyFont="1" applyFill="1" applyAlignment="1">
      <alignment horizontal="center"/>
    </xf>
    <xf numFmtId="0" fontId="3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4" xfId="4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2" fillId="4" borderId="5" xfId="4" applyFont="1" applyFill="1" applyBorder="1" applyAlignment="1">
      <alignment horizontal="center" vertical="center" wrapText="1"/>
    </xf>
    <xf numFmtId="167" fontId="3" fillId="0" borderId="6" xfId="4" applyNumberFormat="1" applyFont="1" applyFill="1" applyBorder="1" applyAlignment="1">
      <alignment horizontal="center" vertical="center" wrapText="1"/>
    </xf>
    <xf numFmtId="167" fontId="2" fillId="0" borderId="7" xfId="0" applyNumberFormat="1" applyFont="1" applyFill="1" applyBorder="1" applyAlignment="1">
      <alignment horizontal="right" vertical="center"/>
    </xf>
    <xf numFmtId="167" fontId="2" fillId="0" borderId="8" xfId="1" applyNumberFormat="1" applyFont="1" applyFill="1" applyBorder="1"/>
    <xf numFmtId="167" fontId="2" fillId="0" borderId="7" xfId="1" applyNumberFormat="1" applyFont="1" applyFill="1" applyBorder="1"/>
    <xf numFmtId="167" fontId="2" fillId="5" borderId="8" xfId="1" applyNumberFormat="1" applyFont="1" applyFill="1" applyBorder="1"/>
    <xf numFmtId="167" fontId="3" fillId="0" borderId="9" xfId="4" applyNumberFormat="1" applyFont="1" applyFill="1" applyBorder="1" applyAlignment="1">
      <alignment horizontal="center" vertical="center" wrapText="1"/>
    </xf>
    <xf numFmtId="167" fontId="2" fillId="0" borderId="10" xfId="0" applyNumberFormat="1" applyFont="1" applyFill="1" applyBorder="1" applyAlignment="1">
      <alignment horizontal="right" vertical="center"/>
    </xf>
    <xf numFmtId="167" fontId="2" fillId="0" borderId="11" xfId="1" applyNumberFormat="1" applyFont="1" applyFill="1" applyBorder="1"/>
    <xf numFmtId="167" fontId="2" fillId="0" borderId="10" xfId="1" applyNumberFormat="1" applyFont="1" applyFill="1" applyBorder="1"/>
    <xf numFmtId="167" fontId="2" fillId="5" borderId="11" xfId="1" applyNumberFormat="1" applyFont="1" applyFill="1" applyBorder="1"/>
    <xf numFmtId="167" fontId="2" fillId="0" borderId="11" xfId="0" applyNumberFormat="1" applyFont="1" applyFill="1" applyBorder="1"/>
    <xf numFmtId="167" fontId="3" fillId="0" borderId="9" xfId="4" applyNumberFormat="1" applyFont="1" applyFill="1" applyBorder="1" applyAlignment="1">
      <alignment vertical="center" wrapText="1"/>
    </xf>
    <xf numFmtId="167" fontId="3" fillId="0" borderId="12" xfId="4" applyNumberFormat="1" applyFont="1" applyFill="1" applyBorder="1" applyAlignment="1">
      <alignment vertical="center" wrapText="1"/>
    </xf>
    <xf numFmtId="167" fontId="3" fillId="0" borderId="6" xfId="4" applyNumberFormat="1" applyFont="1" applyFill="1" applyBorder="1" applyAlignment="1">
      <alignment vertical="center" wrapText="1"/>
    </xf>
    <xf numFmtId="167" fontId="3" fillId="0" borderId="13" xfId="4" applyNumberFormat="1" applyFont="1" applyFill="1" applyBorder="1" applyAlignment="1">
      <alignment vertical="center" wrapText="1"/>
    </xf>
    <xf numFmtId="3" fontId="10" fillId="3" borderId="3" xfId="4" applyNumberFormat="1" applyFont="1" applyFill="1" applyBorder="1" applyAlignment="1">
      <alignment horizontal="left" vertical="center" wrapText="1"/>
    </xf>
    <xf numFmtId="0" fontId="2" fillId="4" borderId="1" xfId="4" applyFont="1" applyFill="1" applyBorder="1" applyAlignment="1">
      <alignment horizontal="center" vertical="center" wrapText="1"/>
    </xf>
    <xf numFmtId="167" fontId="2" fillId="3" borderId="14" xfId="0" applyNumberFormat="1" applyFont="1" applyFill="1" applyBorder="1" applyAlignment="1">
      <alignment horizontal="right" vertical="center"/>
    </xf>
    <xf numFmtId="167" fontId="2" fillId="3" borderId="3" xfId="0" applyNumberFormat="1" applyFont="1" applyFill="1" applyBorder="1" applyAlignment="1">
      <alignment horizontal="right" vertical="center"/>
    </xf>
    <xf numFmtId="167" fontId="2" fillId="3" borderId="1" xfId="0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168" fontId="3" fillId="2" borderId="0" xfId="2" applyNumberFormat="1" applyFont="1" applyFill="1" applyBorder="1"/>
    <xf numFmtId="0" fontId="2" fillId="2" borderId="0" xfId="0" applyFont="1" applyFill="1" applyBorder="1" applyAlignment="1">
      <alignment horizontal="center"/>
    </xf>
    <xf numFmtId="167" fontId="3" fillId="2" borderId="0" xfId="0" applyNumberFormat="1" applyFont="1" applyFill="1" applyBorder="1"/>
    <xf numFmtId="0" fontId="3" fillId="2" borderId="4" xfId="0" applyFont="1" applyFill="1" applyBorder="1"/>
    <xf numFmtId="0" fontId="3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5" fillId="2" borderId="18" xfId="0" applyFont="1" applyFill="1" applyBorder="1"/>
    <xf numFmtId="0" fontId="5" fillId="2" borderId="19" xfId="0" applyFont="1" applyFill="1" applyBorder="1"/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</cellXfs>
  <cellStyles count="5">
    <cellStyle name="Millares" xfId="1" builtinId="3"/>
    <cellStyle name="Moneda" xfId="2" builtinId="4"/>
    <cellStyle name="Normal" xfId="0" builtinId="0"/>
    <cellStyle name="Normal_Simulacion 3.1" xfId="4" xr:uid="{00000000-0005-0000-0000-000003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APS\2019\2019\RESOLUIONES\Resoluciones%20Programas%20Minister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 CABILDO"/>
      <sheetName val="IM CALERA"/>
      <sheetName val="IM CON CON"/>
      <sheetName val="IM HIJUELAS"/>
      <sheetName val="IM LA CRUZ"/>
      <sheetName val="IM LIGUA"/>
      <sheetName val="IM LIMACHE"/>
      <sheetName val="IM NOGALES"/>
      <sheetName val="IM OLMUE"/>
      <sheetName val="IM PAPUDO"/>
      <sheetName val="IM PETORCA"/>
      <sheetName val="IM PUCHUNCAVI"/>
      <sheetName val="IM QUILLOTA"/>
      <sheetName val="IM QUILPUE"/>
      <sheetName val="IM QUINTERO"/>
      <sheetName val="IM VILLA ALEMANA"/>
      <sheetName val="IM VIÑA DEL MAR"/>
      <sheetName val="IM ZAPALLAR"/>
      <sheetName val="Referent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0">
          <cell r="D20">
            <v>202737937</v>
          </cell>
        </row>
        <row r="21">
          <cell r="D21">
            <v>202737937</v>
          </cell>
        </row>
        <row r="24">
          <cell r="D24">
            <v>134754963</v>
          </cell>
        </row>
        <row r="25">
          <cell r="D25">
            <v>134754963</v>
          </cell>
        </row>
        <row r="26">
          <cell r="D26">
            <v>134754965</v>
          </cell>
        </row>
      </sheetData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abSelected="1" topLeftCell="A11" zoomScale="50" zoomScaleNormal="50" workbookViewId="0">
      <selection activeCell="E22" sqref="E22"/>
    </sheetView>
  </sheetViews>
  <sheetFormatPr baseColWidth="10" defaultColWidth="13.7109375" defaultRowHeight="15" x14ac:dyDescent="0.25"/>
  <cols>
    <col min="1" max="1" width="57.85546875" bestFit="1" customWidth="1"/>
    <col min="2" max="2" width="17.5703125" customWidth="1"/>
    <col min="3" max="3" width="29.42578125" bestFit="1" customWidth="1"/>
    <col min="4" max="4" width="29.28515625" bestFit="1" customWidth="1"/>
    <col min="5" max="7" width="27.7109375" bestFit="1" customWidth="1"/>
    <col min="8" max="8" width="27.85546875" bestFit="1" customWidth="1"/>
    <col min="9" max="10" width="27.7109375" bestFit="1" customWidth="1"/>
    <col min="11" max="11" width="29.5703125" bestFit="1" customWidth="1"/>
    <col min="12" max="12" width="24.85546875" bestFit="1" customWidth="1"/>
  </cols>
  <sheetData>
    <row r="1" spans="1:12" ht="18" x14ac:dyDescent="0.25">
      <c r="A1" s="1" t="s">
        <v>0</v>
      </c>
      <c r="B1" s="1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2" ht="18" x14ac:dyDescent="0.25">
      <c r="A2" s="1" t="s">
        <v>1</v>
      </c>
      <c r="B2" s="1"/>
      <c r="C2" s="2"/>
      <c r="D2" s="3"/>
      <c r="E2" s="3"/>
      <c r="F2" s="3"/>
      <c r="G2" s="3"/>
      <c r="H2" s="3"/>
      <c r="I2" s="3"/>
      <c r="J2" s="3"/>
      <c r="K2" s="3"/>
      <c r="L2" s="3"/>
    </row>
    <row r="3" spans="1:12" ht="18" x14ac:dyDescent="0.25">
      <c r="A3" s="1" t="s">
        <v>2</v>
      </c>
      <c r="B3" s="1"/>
      <c r="C3" s="2"/>
      <c r="D3" s="3"/>
      <c r="E3" s="3"/>
      <c r="F3" s="3"/>
      <c r="G3" s="3"/>
      <c r="H3" s="3"/>
      <c r="I3" s="3"/>
      <c r="J3" s="3"/>
      <c r="K3" s="3"/>
      <c r="L3" s="3"/>
    </row>
    <row r="4" spans="1:12" ht="18" x14ac:dyDescent="0.25">
      <c r="A4" s="4" t="s">
        <v>3</v>
      </c>
      <c r="B4" s="4"/>
      <c r="C4" s="5"/>
      <c r="D4" s="5"/>
      <c r="E4" s="5"/>
      <c r="F4" s="5"/>
      <c r="G4" s="5"/>
      <c r="H4" s="5"/>
      <c r="I4" s="5"/>
      <c r="J4" s="5"/>
      <c r="K4" s="3"/>
      <c r="L4" s="3"/>
    </row>
    <row r="5" spans="1:12" ht="18" x14ac:dyDescent="0.25">
      <c r="A5" s="7" t="s">
        <v>4</v>
      </c>
      <c r="B5" s="7"/>
      <c r="C5" s="8"/>
      <c r="D5" s="3"/>
      <c r="E5" s="3"/>
      <c r="F5" s="3"/>
      <c r="G5" s="3"/>
      <c r="H5" s="3"/>
      <c r="I5" s="3"/>
      <c r="J5" s="3"/>
      <c r="K5" s="3"/>
      <c r="L5" s="3"/>
    </row>
    <row r="6" spans="1:12" ht="33" x14ac:dyDescent="0.45">
      <c r="A6" s="7"/>
      <c r="B6" s="7"/>
      <c r="C6" s="54" t="s">
        <v>5</v>
      </c>
      <c r="D6" s="54"/>
      <c r="E6" s="54"/>
      <c r="F6" s="54"/>
      <c r="G6" s="54"/>
      <c r="H6" s="54"/>
      <c r="I6" s="54"/>
      <c r="J6" s="54"/>
      <c r="K6" s="54"/>
      <c r="L6" s="54"/>
    </row>
    <row r="7" spans="1:12" ht="33" x14ac:dyDescent="0.45">
      <c r="A7" s="7"/>
      <c r="B7" s="7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ht="18" x14ac:dyDescent="0.25">
      <c r="A8" s="9" t="s">
        <v>6</v>
      </c>
      <c r="B8" s="9"/>
      <c r="C8" s="10"/>
      <c r="D8" s="1"/>
      <c r="E8" s="4"/>
      <c r="F8" s="3"/>
      <c r="G8" s="3"/>
      <c r="H8" s="6"/>
      <c r="I8" s="6"/>
      <c r="J8" s="3"/>
      <c r="K8" s="3"/>
      <c r="L8" s="3"/>
    </row>
    <row r="9" spans="1:12" ht="18" x14ac:dyDescent="0.25">
      <c r="A9" s="9" t="s">
        <v>7</v>
      </c>
      <c r="B9" s="9"/>
      <c r="C9" s="11"/>
      <c r="D9" s="1"/>
      <c r="E9" s="3"/>
      <c r="F9" s="3"/>
      <c r="G9" s="3"/>
      <c r="H9" s="3"/>
      <c r="I9" s="3"/>
      <c r="J9" s="3"/>
      <c r="K9" s="3"/>
      <c r="L9" s="3"/>
    </row>
    <row r="10" spans="1:12" ht="18" x14ac:dyDescent="0.25">
      <c r="A10" s="9"/>
      <c r="B10" s="9"/>
      <c r="C10" s="11"/>
      <c r="D10" s="1"/>
      <c r="E10" s="3"/>
      <c r="F10" s="3"/>
      <c r="G10" s="3"/>
      <c r="H10" s="3"/>
      <c r="I10" s="3"/>
      <c r="J10" s="3"/>
      <c r="K10" s="3"/>
      <c r="L10" s="3"/>
    </row>
    <row r="11" spans="1:12" ht="18" x14ac:dyDescent="0.25">
      <c r="A11" s="9"/>
      <c r="B11" s="9"/>
      <c r="C11" s="11"/>
      <c r="D11" s="1"/>
      <c r="E11" s="3"/>
      <c r="F11" s="3"/>
      <c r="G11" s="3"/>
      <c r="H11" s="3"/>
      <c r="I11" s="3"/>
      <c r="J11" s="3"/>
      <c r="K11" s="3"/>
      <c r="L11" s="3"/>
    </row>
    <row r="12" spans="1:12" ht="18.75" thickBot="1" x14ac:dyDescent="0.3">
      <c r="A12" s="3"/>
      <c r="B12" s="3"/>
      <c r="C12" s="2"/>
      <c r="D12" s="3"/>
      <c r="E12" s="3"/>
      <c r="F12" s="3"/>
      <c r="G12" s="3"/>
      <c r="H12" s="3"/>
      <c r="I12" s="3"/>
      <c r="J12" s="3"/>
      <c r="K12" s="3"/>
      <c r="L12" s="3"/>
    </row>
    <row r="13" spans="1:12" ht="54.75" thickBot="1" x14ac:dyDescent="0.3">
      <c r="A13" s="12"/>
      <c r="B13" s="13" t="s">
        <v>8</v>
      </c>
      <c r="C13" s="14" t="s">
        <v>9</v>
      </c>
      <c r="D13" s="15" t="s">
        <v>10</v>
      </c>
      <c r="E13" s="13" t="s">
        <v>11</v>
      </c>
      <c r="F13" s="13" t="s">
        <v>12</v>
      </c>
      <c r="G13" s="13" t="s">
        <v>13</v>
      </c>
      <c r="H13" s="13" t="s">
        <v>14</v>
      </c>
      <c r="I13" s="13" t="s">
        <v>15</v>
      </c>
      <c r="J13" s="13" t="s">
        <v>16</v>
      </c>
      <c r="K13" s="13" t="s">
        <v>17</v>
      </c>
      <c r="L13" s="13" t="s">
        <v>18</v>
      </c>
    </row>
    <row r="14" spans="1:12" ht="18.75" thickBot="1" x14ac:dyDescent="0.3">
      <c r="A14" s="16" t="s">
        <v>19</v>
      </c>
      <c r="B14" s="17"/>
      <c r="C14" s="18" t="s">
        <v>20</v>
      </c>
      <c r="D14" s="18" t="s">
        <v>20</v>
      </c>
      <c r="E14" s="18" t="s">
        <v>21</v>
      </c>
      <c r="F14" s="18" t="s">
        <v>21</v>
      </c>
      <c r="G14" s="18" t="s">
        <v>21</v>
      </c>
      <c r="H14" s="18" t="s">
        <v>21</v>
      </c>
      <c r="I14" s="18" t="s">
        <v>21</v>
      </c>
      <c r="J14" s="18" t="s">
        <v>21</v>
      </c>
      <c r="K14" s="18" t="s">
        <v>20</v>
      </c>
      <c r="L14" s="19"/>
    </row>
    <row r="15" spans="1:12" ht="18.75" thickBot="1" x14ac:dyDescent="0.3">
      <c r="A15" s="13" t="s">
        <v>22</v>
      </c>
      <c r="B15" s="20" t="s">
        <v>23</v>
      </c>
      <c r="C15" s="21">
        <f>+E15*12</f>
        <v>18701706744</v>
      </c>
      <c r="D15" s="22">
        <f>+K15</f>
        <v>9350853372</v>
      </c>
      <c r="E15" s="23">
        <v>1558475562</v>
      </c>
      <c r="F15" s="23">
        <v>1558475562</v>
      </c>
      <c r="G15" s="23">
        <v>1558475562</v>
      </c>
      <c r="H15" s="24">
        <v>1558475562</v>
      </c>
      <c r="I15" s="23">
        <v>1558475562</v>
      </c>
      <c r="J15" s="23">
        <v>1558475562</v>
      </c>
      <c r="K15" s="25">
        <f>SUM(E15:J15)</f>
        <v>9350853372</v>
      </c>
      <c r="L15" s="25">
        <f>+D15-K15</f>
        <v>0</v>
      </c>
    </row>
    <row r="16" spans="1:12" ht="18.75" thickBot="1" x14ac:dyDescent="0.3">
      <c r="A16" s="13" t="s">
        <v>24</v>
      </c>
      <c r="B16" s="20" t="s">
        <v>23</v>
      </c>
      <c r="C16" s="26">
        <f t="shared" ref="C16:C19" si="0">+E16*12</f>
        <v>116244288</v>
      </c>
      <c r="D16" s="27">
        <f t="shared" ref="D16:D19" si="1">+K16</f>
        <v>58122149</v>
      </c>
      <c r="E16" s="28">
        <f>9687024</f>
        <v>9687024</v>
      </c>
      <c r="F16" s="28">
        <v>9687025</v>
      </c>
      <c r="G16" s="28">
        <v>9687025</v>
      </c>
      <c r="H16" s="29">
        <v>9687025</v>
      </c>
      <c r="I16" s="28">
        <v>9687025</v>
      </c>
      <c r="J16" s="28">
        <v>9687025</v>
      </c>
      <c r="K16" s="30">
        <f>SUM(E16:J16)</f>
        <v>58122149</v>
      </c>
      <c r="L16" s="25">
        <f>+D16-K16</f>
        <v>0</v>
      </c>
    </row>
    <row r="17" spans="1:12" ht="18.75" thickBot="1" x14ac:dyDescent="0.3">
      <c r="A17" s="13" t="s">
        <v>25</v>
      </c>
      <c r="B17" s="20"/>
      <c r="C17" s="26"/>
      <c r="D17" s="27"/>
      <c r="E17" s="28">
        <v>18718888</v>
      </c>
      <c r="F17" s="28"/>
      <c r="G17" s="28"/>
      <c r="H17" s="29"/>
      <c r="I17" s="28"/>
      <c r="J17" s="28"/>
      <c r="K17" s="30"/>
      <c r="L17" s="25"/>
    </row>
    <row r="18" spans="1:12" ht="18.75" thickBot="1" x14ac:dyDescent="0.3">
      <c r="A18" s="13" t="s">
        <v>26</v>
      </c>
      <c r="B18" s="20" t="s">
        <v>23</v>
      </c>
      <c r="C18" s="26">
        <f t="shared" si="0"/>
        <v>25230192</v>
      </c>
      <c r="D18" s="27">
        <f t="shared" si="1"/>
        <v>12615096</v>
      </c>
      <c r="E18" s="28">
        <v>2102516</v>
      </c>
      <c r="F18" s="28">
        <v>2102516</v>
      </c>
      <c r="G18" s="28">
        <v>2102516</v>
      </c>
      <c r="H18" s="29">
        <v>2102516</v>
      </c>
      <c r="I18" s="28">
        <v>2102516</v>
      </c>
      <c r="J18" s="28">
        <v>2102516</v>
      </c>
      <c r="K18" s="30">
        <f t="shared" ref="K18:K27" si="2">SUM(E18:J18)</f>
        <v>12615096</v>
      </c>
      <c r="L18" s="25">
        <f t="shared" ref="L18:L27" si="3">+D18-K18</f>
        <v>0</v>
      </c>
    </row>
    <row r="19" spans="1:12" ht="18.75" thickBot="1" x14ac:dyDescent="0.3">
      <c r="A19" s="13" t="s">
        <v>27</v>
      </c>
      <c r="B19" s="20" t="s">
        <v>23</v>
      </c>
      <c r="C19" s="26">
        <f t="shared" si="0"/>
        <v>27927096</v>
      </c>
      <c r="D19" s="27">
        <f t="shared" si="1"/>
        <v>13963553</v>
      </c>
      <c r="E19" s="28">
        <v>2327258</v>
      </c>
      <c r="F19" s="28">
        <v>2327259</v>
      </c>
      <c r="G19" s="28">
        <v>2327259</v>
      </c>
      <c r="H19" s="29">
        <v>2327259</v>
      </c>
      <c r="I19" s="28">
        <v>2327259</v>
      </c>
      <c r="J19" s="28">
        <v>2327259</v>
      </c>
      <c r="K19" s="30">
        <f t="shared" si="2"/>
        <v>13963553</v>
      </c>
      <c r="L19" s="25">
        <f t="shared" si="3"/>
        <v>0</v>
      </c>
    </row>
    <row r="20" spans="1:12" ht="18.75" thickBot="1" x14ac:dyDescent="0.3">
      <c r="A20" s="13" t="s">
        <v>28</v>
      </c>
      <c r="B20" s="20">
        <v>1600</v>
      </c>
      <c r="C20" s="26">
        <v>148901950</v>
      </c>
      <c r="D20" s="27">
        <f>+H20</f>
        <v>74450975</v>
      </c>
      <c r="E20" s="28"/>
      <c r="F20" s="28"/>
      <c r="G20" s="28"/>
      <c r="H20" s="29">
        <v>74450975</v>
      </c>
      <c r="I20" s="28"/>
      <c r="J20" s="28"/>
      <c r="K20" s="30">
        <f t="shared" si="2"/>
        <v>74450975</v>
      </c>
      <c r="L20" s="25">
        <f t="shared" si="3"/>
        <v>0</v>
      </c>
    </row>
    <row r="21" spans="1:12" ht="36.75" thickBot="1" x14ac:dyDescent="0.3">
      <c r="A21" s="13" t="s">
        <v>29</v>
      </c>
      <c r="B21" s="20" t="s">
        <v>23</v>
      </c>
      <c r="C21" s="26">
        <f>+E21*12</f>
        <v>-39563340</v>
      </c>
      <c r="D21" s="27">
        <f>SUM(E21:J21)</f>
        <v>-19781670</v>
      </c>
      <c r="E21" s="28">
        <v>-3296945</v>
      </c>
      <c r="F21" s="28">
        <v>-3296945</v>
      </c>
      <c r="G21" s="28">
        <v>-3296945</v>
      </c>
      <c r="H21" s="29">
        <v>-3296945</v>
      </c>
      <c r="I21" s="28">
        <v>-3296945</v>
      </c>
      <c r="J21" s="28">
        <v>-3296945</v>
      </c>
      <c r="K21" s="30">
        <f t="shared" si="2"/>
        <v>-19781670</v>
      </c>
      <c r="L21" s="25">
        <f t="shared" si="3"/>
        <v>0</v>
      </c>
    </row>
    <row r="22" spans="1:12" ht="36.75" thickBot="1" x14ac:dyDescent="0.3">
      <c r="A22" s="13" t="s">
        <v>30</v>
      </c>
      <c r="B22" s="20" t="s">
        <v>23</v>
      </c>
      <c r="C22" s="26">
        <f>+E22*12</f>
        <v>-71940132</v>
      </c>
      <c r="D22" s="27">
        <f>SUM(E22:J22)</f>
        <v>-50786591</v>
      </c>
      <c r="E22" s="28">
        <v>-5995011</v>
      </c>
      <c r="F22" s="28">
        <v>-8958316</v>
      </c>
      <c r="G22" s="28">
        <v>-8958316</v>
      </c>
      <c r="H22" s="29">
        <v>-8958316</v>
      </c>
      <c r="I22" s="28">
        <v>-8958316</v>
      </c>
      <c r="J22" s="28">
        <v>-8958316</v>
      </c>
      <c r="K22" s="30">
        <f t="shared" si="2"/>
        <v>-50786591</v>
      </c>
      <c r="L22" s="25">
        <f t="shared" si="3"/>
        <v>0</v>
      </c>
    </row>
    <row r="23" spans="1:12" ht="18.75" thickBot="1" x14ac:dyDescent="0.3">
      <c r="A23" s="13" t="s">
        <v>31</v>
      </c>
      <c r="B23" s="20" t="s">
        <v>23</v>
      </c>
      <c r="C23" s="26"/>
      <c r="D23" s="27">
        <f>SUM(E23:J23)</f>
        <v>1297927374</v>
      </c>
      <c r="E23" s="28"/>
      <c r="F23" s="28"/>
      <c r="G23" s="28"/>
      <c r="H23" s="29"/>
      <c r="I23" s="28"/>
      <c r="J23" s="28">
        <v>1297927374</v>
      </c>
      <c r="K23" s="30">
        <f t="shared" si="2"/>
        <v>1297927374</v>
      </c>
      <c r="L23" s="25">
        <f t="shared" si="3"/>
        <v>0</v>
      </c>
    </row>
    <row r="24" spans="1:12" ht="54.75" thickBot="1" x14ac:dyDescent="0.3">
      <c r="A24" s="13" t="s">
        <v>32</v>
      </c>
      <c r="B24" s="20" t="s">
        <v>33</v>
      </c>
      <c r="C24" s="26">
        <f>SUM('[1]IM VIÑA DEL MAR'!$D$20:$D$21,'[1]IM VIÑA DEL MAR'!$D$24:$D$26)</f>
        <v>809740765</v>
      </c>
      <c r="D24" s="27">
        <f>+G24+H24+67478397+67478397</f>
        <v>404870382</v>
      </c>
      <c r="E24" s="28"/>
      <c r="F24" s="31"/>
      <c r="G24" s="28">
        <v>202435191</v>
      </c>
      <c r="H24" s="29">
        <v>67478397</v>
      </c>
      <c r="I24" s="28"/>
      <c r="J24" s="28">
        <f>67478397+67478397</f>
        <v>134956794</v>
      </c>
      <c r="K24" s="30">
        <f t="shared" si="2"/>
        <v>404870382</v>
      </c>
      <c r="L24" s="25">
        <f t="shared" si="3"/>
        <v>0</v>
      </c>
    </row>
    <row r="25" spans="1:12" ht="18.75" thickBot="1" x14ac:dyDescent="0.3">
      <c r="A25" s="13" t="s">
        <v>34</v>
      </c>
      <c r="B25" s="20" t="s">
        <v>23</v>
      </c>
      <c r="C25" s="26">
        <f>+E25*12</f>
        <v>106476780</v>
      </c>
      <c r="D25" s="27">
        <f>SUM(E25:J25)</f>
        <v>52166382</v>
      </c>
      <c r="E25" s="28">
        <v>8873065</v>
      </c>
      <c r="F25" s="28">
        <v>8515729</v>
      </c>
      <c r="G25" s="28">
        <v>8694397</v>
      </c>
      <c r="H25" s="29">
        <v>8694397</v>
      </c>
      <c r="I25" s="28">
        <v>8694397</v>
      </c>
      <c r="J25" s="28">
        <v>8694397</v>
      </c>
      <c r="K25" s="30">
        <f t="shared" si="2"/>
        <v>52166382</v>
      </c>
      <c r="L25" s="25">
        <f t="shared" si="3"/>
        <v>0</v>
      </c>
    </row>
    <row r="26" spans="1:12" ht="18.75" thickBot="1" x14ac:dyDescent="0.3">
      <c r="A26" s="13" t="s">
        <v>35</v>
      </c>
      <c r="B26" s="20">
        <v>3143</v>
      </c>
      <c r="C26" s="32">
        <v>14551040</v>
      </c>
      <c r="D26" s="27">
        <v>10185728.038009208</v>
      </c>
      <c r="E26" s="28"/>
      <c r="F26" s="28"/>
      <c r="G26" s="28"/>
      <c r="H26" s="29"/>
      <c r="I26" s="28">
        <v>10185728.038009208</v>
      </c>
      <c r="J26" s="28"/>
      <c r="K26" s="30">
        <f t="shared" si="2"/>
        <v>10185728.038009208</v>
      </c>
      <c r="L26" s="25">
        <f t="shared" si="3"/>
        <v>0</v>
      </c>
    </row>
    <row r="27" spans="1:12" ht="18.75" thickBot="1" x14ac:dyDescent="0.3">
      <c r="A27" s="13" t="s">
        <v>36</v>
      </c>
      <c r="B27" s="20">
        <v>3143</v>
      </c>
      <c r="C27" s="32">
        <v>100297761</v>
      </c>
      <c r="D27" s="27">
        <v>70208432.961990789</v>
      </c>
      <c r="E27" s="28"/>
      <c r="F27" s="28"/>
      <c r="G27" s="28"/>
      <c r="H27" s="29"/>
      <c r="I27" s="28">
        <v>70208432.961990789</v>
      </c>
      <c r="J27" s="28"/>
      <c r="K27" s="30">
        <f t="shared" si="2"/>
        <v>70208432.961990789</v>
      </c>
      <c r="L27" s="25">
        <f t="shared" si="3"/>
        <v>0</v>
      </c>
    </row>
    <row r="28" spans="1:12" ht="18.75" thickBot="1" x14ac:dyDescent="0.3">
      <c r="A28" s="13" t="s">
        <v>37</v>
      </c>
      <c r="B28" s="20">
        <v>3142</v>
      </c>
      <c r="C28" s="32">
        <v>140553184</v>
      </c>
      <c r="D28" s="27">
        <v>98387229</v>
      </c>
      <c r="E28" s="28"/>
      <c r="F28" s="28"/>
      <c r="G28" s="28"/>
      <c r="H28" s="29"/>
      <c r="I28" s="28">
        <v>98387229</v>
      </c>
      <c r="J28" s="28"/>
      <c r="K28" s="30"/>
      <c r="L28" s="25"/>
    </row>
    <row r="29" spans="1:12" ht="36.75" thickBot="1" x14ac:dyDescent="0.3">
      <c r="A29" s="13" t="s">
        <v>38</v>
      </c>
      <c r="B29" s="20">
        <v>3980</v>
      </c>
      <c r="C29" s="26">
        <v>3462040</v>
      </c>
      <c r="D29" s="27"/>
      <c r="E29" s="28"/>
      <c r="F29" s="28"/>
      <c r="G29" s="28"/>
      <c r="H29" s="29"/>
      <c r="I29" s="28"/>
      <c r="J29" s="28"/>
      <c r="K29" s="30">
        <f t="shared" ref="K29:K50" si="4">SUM(E29:J29)</f>
        <v>0</v>
      </c>
      <c r="L29" s="25">
        <f t="shared" ref="L29:L50" si="5">+D29-K29</f>
        <v>0</v>
      </c>
    </row>
    <row r="30" spans="1:12" ht="18.75" thickBot="1" x14ac:dyDescent="0.3">
      <c r="A30" s="13" t="s">
        <v>39</v>
      </c>
      <c r="B30" s="20">
        <v>1579</v>
      </c>
      <c r="C30" s="34">
        <v>3447928</v>
      </c>
      <c r="D30" s="27">
        <f>+H30</f>
        <v>2413549.5999999996</v>
      </c>
      <c r="E30" s="28"/>
      <c r="F30" s="28"/>
      <c r="G30" s="28"/>
      <c r="H30" s="29">
        <v>2413549.5999999996</v>
      </c>
      <c r="I30" s="28"/>
      <c r="J30" s="28"/>
      <c r="K30" s="30">
        <f t="shared" si="4"/>
        <v>2413549.5999999996</v>
      </c>
      <c r="L30" s="25">
        <f t="shared" si="5"/>
        <v>0</v>
      </c>
    </row>
    <row r="31" spans="1:12" ht="18.75" thickBot="1" x14ac:dyDescent="0.3">
      <c r="A31" s="13" t="s">
        <v>40</v>
      </c>
      <c r="B31" s="20">
        <v>1579</v>
      </c>
      <c r="C31" s="26">
        <v>125023500</v>
      </c>
      <c r="D31" s="27">
        <f>+H31</f>
        <v>87516450</v>
      </c>
      <c r="E31" s="28"/>
      <c r="F31" s="28"/>
      <c r="G31" s="28"/>
      <c r="H31" s="29">
        <v>87516450</v>
      </c>
      <c r="I31" s="28"/>
      <c r="J31" s="28"/>
      <c r="K31" s="30">
        <f t="shared" si="4"/>
        <v>87516450</v>
      </c>
      <c r="L31" s="25">
        <f t="shared" si="5"/>
        <v>0</v>
      </c>
    </row>
    <row r="32" spans="1:12" ht="18.75" thickBot="1" x14ac:dyDescent="0.3">
      <c r="A32" s="13" t="s">
        <v>41</v>
      </c>
      <c r="B32" s="20">
        <v>2128</v>
      </c>
      <c r="C32" s="33">
        <v>133122190</v>
      </c>
      <c r="D32" s="27">
        <f>+H32+11093516</f>
        <v>55467580</v>
      </c>
      <c r="E32" s="28"/>
      <c r="F32" s="28"/>
      <c r="G32" s="28"/>
      <c r="H32" s="29">
        <v>44374064</v>
      </c>
      <c r="I32" s="28"/>
      <c r="J32" s="28"/>
      <c r="K32" s="30">
        <f t="shared" si="4"/>
        <v>44374064</v>
      </c>
      <c r="L32" s="25">
        <f t="shared" si="5"/>
        <v>11093516</v>
      </c>
    </row>
    <row r="33" spans="1:12" ht="18.75" thickBot="1" x14ac:dyDescent="0.3">
      <c r="A33" s="13" t="s">
        <v>42</v>
      </c>
      <c r="B33" s="20">
        <v>22</v>
      </c>
      <c r="C33" s="35">
        <v>72249068</v>
      </c>
      <c r="D33" s="27">
        <f>+J33</f>
        <v>50574347.599999994</v>
      </c>
      <c r="E33" s="28"/>
      <c r="F33" s="28"/>
      <c r="G33" s="28"/>
      <c r="H33" s="29"/>
      <c r="I33" s="28"/>
      <c r="J33" s="28">
        <f>+C33*0.7</f>
        <v>50574347.599999994</v>
      </c>
      <c r="K33" s="30">
        <f t="shared" si="4"/>
        <v>50574347.599999994</v>
      </c>
      <c r="L33" s="25">
        <f t="shared" si="5"/>
        <v>0</v>
      </c>
    </row>
    <row r="34" spans="1:12" ht="18.75" thickBot="1" x14ac:dyDescent="0.3">
      <c r="A34" s="13" t="s">
        <v>43</v>
      </c>
      <c r="B34" s="20">
        <v>22</v>
      </c>
      <c r="C34" s="35">
        <v>14289360</v>
      </c>
      <c r="D34" s="27">
        <f t="shared" ref="D34:D35" si="6">+J34</f>
        <v>10002552</v>
      </c>
      <c r="E34" s="28"/>
      <c r="F34" s="28"/>
      <c r="G34" s="28"/>
      <c r="H34" s="29"/>
      <c r="I34" s="28"/>
      <c r="J34" s="28">
        <f>+C34*0.7</f>
        <v>10002552</v>
      </c>
      <c r="K34" s="30">
        <f t="shared" si="4"/>
        <v>10002552</v>
      </c>
      <c r="L34" s="25">
        <f t="shared" si="5"/>
        <v>0</v>
      </c>
    </row>
    <row r="35" spans="1:12" ht="18.75" thickBot="1" x14ac:dyDescent="0.3">
      <c r="A35" s="13" t="s">
        <v>44</v>
      </c>
      <c r="B35" s="20">
        <v>22</v>
      </c>
      <c r="C35" s="35">
        <v>35314423</v>
      </c>
      <c r="D35" s="27">
        <f t="shared" si="6"/>
        <v>24720096.099999998</v>
      </c>
      <c r="E35" s="28"/>
      <c r="F35" s="28"/>
      <c r="G35" s="28"/>
      <c r="H35" s="29"/>
      <c r="I35" s="28"/>
      <c r="J35" s="28">
        <f>+C35*0.7</f>
        <v>24720096.099999998</v>
      </c>
      <c r="K35" s="30">
        <f t="shared" si="4"/>
        <v>24720096.099999998</v>
      </c>
      <c r="L35" s="25">
        <f t="shared" si="5"/>
        <v>0</v>
      </c>
    </row>
    <row r="36" spans="1:12" ht="18.75" thickBot="1" x14ac:dyDescent="0.3">
      <c r="A36" s="13" t="s">
        <v>45</v>
      </c>
      <c r="B36" s="20">
        <v>22</v>
      </c>
      <c r="C36" s="35">
        <v>160755300</v>
      </c>
      <c r="D36" s="27">
        <f>+J36</f>
        <v>112528710</v>
      </c>
      <c r="E36" s="28"/>
      <c r="F36" s="28"/>
      <c r="G36" s="28"/>
      <c r="H36" s="29"/>
      <c r="I36" s="28"/>
      <c r="J36" s="28">
        <f>+C36*0.7</f>
        <v>112528710</v>
      </c>
      <c r="K36" s="30">
        <f t="shared" si="4"/>
        <v>112528710</v>
      </c>
      <c r="L36" s="25">
        <f t="shared" si="5"/>
        <v>0</v>
      </c>
    </row>
    <row r="37" spans="1:12" ht="18.75" thickBot="1" x14ac:dyDescent="0.3">
      <c r="A37" s="13" t="s">
        <v>46</v>
      </c>
      <c r="B37" s="20">
        <v>1777</v>
      </c>
      <c r="C37" s="32">
        <v>35241330</v>
      </c>
      <c r="D37" s="27">
        <f>+H37</f>
        <v>24668931</v>
      </c>
      <c r="E37" s="28"/>
      <c r="F37" s="28"/>
      <c r="G37" s="28"/>
      <c r="H37" s="29">
        <v>24668931</v>
      </c>
      <c r="I37" s="28"/>
      <c r="J37" s="28"/>
      <c r="K37" s="30">
        <f t="shared" si="4"/>
        <v>24668931</v>
      </c>
      <c r="L37" s="25">
        <f t="shared" si="5"/>
        <v>0</v>
      </c>
    </row>
    <row r="38" spans="1:12" ht="18.75" thickBot="1" x14ac:dyDescent="0.3">
      <c r="A38" s="13" t="s">
        <v>47</v>
      </c>
      <c r="B38" s="20">
        <v>1578</v>
      </c>
      <c r="C38" s="26">
        <v>19119200</v>
      </c>
      <c r="D38" s="27">
        <v>13383440</v>
      </c>
      <c r="E38" s="28"/>
      <c r="F38" s="28"/>
      <c r="G38" s="28">
        <v>13383440</v>
      </c>
      <c r="H38" s="29"/>
      <c r="I38" s="28"/>
      <c r="J38" s="28"/>
      <c r="K38" s="30">
        <f t="shared" si="4"/>
        <v>13383440</v>
      </c>
      <c r="L38" s="25">
        <f t="shared" si="5"/>
        <v>0</v>
      </c>
    </row>
    <row r="39" spans="1:12" ht="20.25" customHeight="1" thickBot="1" x14ac:dyDescent="0.3">
      <c r="A39" s="13" t="s">
        <v>48</v>
      </c>
      <c r="B39" s="20">
        <v>1604</v>
      </c>
      <c r="C39" s="26">
        <v>95554656</v>
      </c>
      <c r="D39" s="27"/>
      <c r="E39" s="28"/>
      <c r="F39" s="28"/>
      <c r="G39" s="28"/>
      <c r="H39" s="29"/>
      <c r="I39" s="28"/>
      <c r="J39" s="28"/>
      <c r="K39" s="30">
        <f t="shared" si="4"/>
        <v>0</v>
      </c>
      <c r="L39" s="25">
        <f t="shared" si="5"/>
        <v>0</v>
      </c>
    </row>
    <row r="40" spans="1:12" ht="18.75" thickBot="1" x14ac:dyDescent="0.3">
      <c r="A40" s="13" t="s">
        <v>49</v>
      </c>
      <c r="B40" s="20">
        <v>2461</v>
      </c>
      <c r="C40" s="26">
        <v>51270890</v>
      </c>
      <c r="D40" s="27"/>
      <c r="E40" s="28"/>
      <c r="F40" s="28"/>
      <c r="G40" s="28"/>
      <c r="H40" s="29"/>
      <c r="I40" s="28"/>
      <c r="J40" s="28"/>
      <c r="K40" s="30">
        <f t="shared" si="4"/>
        <v>0</v>
      </c>
      <c r="L40" s="25">
        <f t="shared" si="5"/>
        <v>0</v>
      </c>
    </row>
    <row r="41" spans="1:12" ht="20.25" customHeight="1" thickBot="1" x14ac:dyDescent="0.3">
      <c r="A41" s="13" t="s">
        <v>50</v>
      </c>
      <c r="B41" s="20">
        <v>1598</v>
      </c>
      <c r="C41" s="26">
        <v>115957712</v>
      </c>
      <c r="D41" s="27">
        <v>81170398</v>
      </c>
      <c r="E41" s="28"/>
      <c r="F41" s="28"/>
      <c r="G41" s="28">
        <v>81170398</v>
      </c>
      <c r="H41" s="29"/>
      <c r="I41" s="28"/>
      <c r="J41" s="28"/>
      <c r="K41" s="30">
        <f t="shared" si="4"/>
        <v>81170398</v>
      </c>
      <c r="L41" s="25">
        <f t="shared" si="5"/>
        <v>0</v>
      </c>
    </row>
    <row r="42" spans="1:12" ht="18.75" thickBot="1" x14ac:dyDescent="0.3">
      <c r="A42" s="13" t="s">
        <v>51</v>
      </c>
      <c r="B42" s="20">
        <v>1778</v>
      </c>
      <c r="C42" s="26">
        <v>142451435</v>
      </c>
      <c r="D42" s="27">
        <f>+H42</f>
        <v>99716005</v>
      </c>
      <c r="E42" s="28"/>
      <c r="F42" s="28"/>
      <c r="G42" s="28"/>
      <c r="H42" s="29">
        <v>99716005</v>
      </c>
      <c r="I42" s="28"/>
      <c r="J42" s="28"/>
      <c r="K42" s="30">
        <f t="shared" si="4"/>
        <v>99716005</v>
      </c>
      <c r="L42" s="25">
        <f t="shared" si="5"/>
        <v>0</v>
      </c>
    </row>
    <row r="43" spans="1:12" ht="18.75" thickBot="1" x14ac:dyDescent="0.3">
      <c r="A43" s="13" t="s">
        <v>52</v>
      </c>
      <c r="B43" s="20">
        <v>2462</v>
      </c>
      <c r="C43" s="26">
        <v>26736000</v>
      </c>
      <c r="D43" s="27">
        <f>+H43</f>
        <v>115660300</v>
      </c>
      <c r="E43" s="28"/>
      <c r="F43" s="28"/>
      <c r="G43" s="28"/>
      <c r="H43" s="29">
        <v>115660300</v>
      </c>
      <c r="I43" s="28"/>
      <c r="J43" s="28"/>
      <c r="K43" s="30">
        <f t="shared" si="4"/>
        <v>115660300</v>
      </c>
      <c r="L43" s="25">
        <f t="shared" si="5"/>
        <v>0</v>
      </c>
    </row>
    <row r="44" spans="1:12" ht="36.75" thickBot="1" x14ac:dyDescent="0.3">
      <c r="A44" s="13" t="s">
        <v>53</v>
      </c>
      <c r="B44" s="20">
        <v>1779</v>
      </c>
      <c r="C44" s="26">
        <v>1858536</v>
      </c>
      <c r="D44" s="27">
        <f>+H44</f>
        <v>1858536</v>
      </c>
      <c r="E44" s="28"/>
      <c r="F44" s="28"/>
      <c r="G44" s="28"/>
      <c r="H44" s="29">
        <v>1858536</v>
      </c>
      <c r="I44" s="28"/>
      <c r="J44" s="28"/>
      <c r="K44" s="30">
        <f t="shared" si="4"/>
        <v>1858536</v>
      </c>
      <c r="L44" s="25">
        <f t="shared" si="5"/>
        <v>0</v>
      </c>
    </row>
    <row r="45" spans="1:12" ht="36.75" thickBot="1" x14ac:dyDescent="0.3">
      <c r="A45" s="13" t="s">
        <v>54</v>
      </c>
      <c r="B45" s="20" t="s">
        <v>55</v>
      </c>
      <c r="C45" s="26">
        <f>36647138+138432</f>
        <v>36785570</v>
      </c>
      <c r="D45" s="27">
        <f>25652997+96902</f>
        <v>25749899</v>
      </c>
      <c r="E45" s="28"/>
      <c r="F45" s="28"/>
      <c r="G45" s="28">
        <v>25652997</v>
      </c>
      <c r="H45" s="29"/>
      <c r="I45" s="28"/>
      <c r="J45" s="28">
        <v>96902</v>
      </c>
      <c r="K45" s="30">
        <f t="shared" si="4"/>
        <v>25749899</v>
      </c>
      <c r="L45" s="25">
        <f t="shared" si="5"/>
        <v>0</v>
      </c>
    </row>
    <row r="46" spans="1:12" ht="18.75" thickBot="1" x14ac:dyDescent="0.3">
      <c r="A46" s="13" t="s">
        <v>56</v>
      </c>
      <c r="B46" s="20">
        <v>2460</v>
      </c>
      <c r="C46" s="26">
        <v>42444547</v>
      </c>
      <c r="D46" s="27"/>
      <c r="E46" s="28"/>
      <c r="F46" s="28"/>
      <c r="G46" s="28"/>
      <c r="H46" s="29"/>
      <c r="I46" s="28"/>
      <c r="J46" s="28"/>
      <c r="K46" s="30">
        <f t="shared" si="4"/>
        <v>0</v>
      </c>
      <c r="L46" s="25">
        <f t="shared" si="5"/>
        <v>0</v>
      </c>
    </row>
    <row r="47" spans="1:12" ht="36.75" thickBot="1" x14ac:dyDescent="0.3">
      <c r="A47" s="13" t="s">
        <v>57</v>
      </c>
      <c r="B47" s="20">
        <v>1603</v>
      </c>
      <c r="C47" s="26">
        <v>194504400</v>
      </c>
      <c r="D47" s="27">
        <f>+H47</f>
        <v>136153080</v>
      </c>
      <c r="E47" s="28"/>
      <c r="F47" s="28"/>
      <c r="G47" s="28"/>
      <c r="H47" s="29">
        <v>136153080</v>
      </c>
      <c r="I47" s="28"/>
      <c r="J47" s="28"/>
      <c r="K47" s="30">
        <f t="shared" si="4"/>
        <v>136153080</v>
      </c>
      <c r="L47" s="25">
        <f t="shared" si="5"/>
        <v>0</v>
      </c>
    </row>
    <row r="48" spans="1:12" ht="36.75" thickBot="1" x14ac:dyDescent="0.3">
      <c r="A48" s="13" t="s">
        <v>58</v>
      </c>
      <c r="B48" s="20">
        <v>1597</v>
      </c>
      <c r="C48" s="26">
        <v>43428000</v>
      </c>
      <c r="D48" s="27">
        <v>30399600</v>
      </c>
      <c r="E48" s="28"/>
      <c r="F48" s="28"/>
      <c r="G48" s="28">
        <v>30399600</v>
      </c>
      <c r="H48" s="29"/>
      <c r="I48" s="28"/>
      <c r="J48" s="28"/>
      <c r="K48" s="30">
        <f t="shared" si="4"/>
        <v>30399600</v>
      </c>
      <c r="L48" s="25">
        <f t="shared" si="5"/>
        <v>0</v>
      </c>
    </row>
    <row r="49" spans="1:12" ht="18.75" thickBot="1" x14ac:dyDescent="0.3">
      <c r="A49" s="13" t="s">
        <v>59</v>
      </c>
      <c r="B49" s="20">
        <v>3141</v>
      </c>
      <c r="C49" s="26">
        <v>33278370</v>
      </c>
      <c r="D49" s="27">
        <f>+J49</f>
        <v>23294859</v>
      </c>
      <c r="E49" s="28"/>
      <c r="F49" s="28"/>
      <c r="G49" s="28"/>
      <c r="H49" s="29"/>
      <c r="I49" s="28"/>
      <c r="J49" s="28">
        <v>23294859</v>
      </c>
      <c r="K49" s="30">
        <f t="shared" si="4"/>
        <v>23294859</v>
      </c>
      <c r="L49" s="25">
        <f t="shared" si="5"/>
        <v>0</v>
      </c>
    </row>
    <row r="50" spans="1:12" ht="18.75" thickBot="1" x14ac:dyDescent="0.3">
      <c r="A50" s="13" t="s">
        <v>60</v>
      </c>
      <c r="B50" s="20"/>
      <c r="C50" s="26">
        <f>+E50*12</f>
        <v>336240468</v>
      </c>
      <c r="D50" s="27">
        <f>SUM(E50:J50)</f>
        <v>168120234</v>
      </c>
      <c r="E50" s="28">
        <v>28020039</v>
      </c>
      <c r="F50" s="28">
        <v>28020039</v>
      </c>
      <c r="G50" s="28">
        <v>28020039</v>
      </c>
      <c r="H50" s="29">
        <v>28020039</v>
      </c>
      <c r="I50" s="28">
        <v>28020039</v>
      </c>
      <c r="J50" s="28">
        <v>28020039</v>
      </c>
      <c r="K50" s="30">
        <f t="shared" si="4"/>
        <v>168120234</v>
      </c>
      <c r="L50" s="25">
        <f t="shared" si="5"/>
        <v>0</v>
      </c>
    </row>
    <row r="51" spans="1:12" ht="36.75" thickBot="1" x14ac:dyDescent="0.3">
      <c r="A51" s="13" t="s">
        <v>61</v>
      </c>
      <c r="B51" s="20"/>
      <c r="C51" s="26"/>
      <c r="D51" s="27"/>
      <c r="E51" s="28"/>
      <c r="F51" s="28"/>
      <c r="G51" s="28">
        <v>44534741</v>
      </c>
      <c r="H51" s="29"/>
      <c r="I51" s="28"/>
      <c r="J51" s="28"/>
      <c r="K51" s="30"/>
      <c r="L51" s="25"/>
    </row>
    <row r="52" spans="1:12" ht="18.75" thickBot="1" x14ac:dyDescent="0.3">
      <c r="A52" s="13" t="s">
        <v>62</v>
      </c>
      <c r="B52" s="20">
        <v>2127</v>
      </c>
      <c r="C52" s="26">
        <v>40793300</v>
      </c>
      <c r="D52" s="27">
        <f>+H52</f>
        <v>28555310</v>
      </c>
      <c r="E52" s="28"/>
      <c r="F52" s="28"/>
      <c r="G52" s="28"/>
      <c r="H52" s="29">
        <v>28555310</v>
      </c>
      <c r="I52" s="28"/>
      <c r="J52" s="28"/>
      <c r="K52" s="30">
        <f>SUM(E52:J52)</f>
        <v>28555310</v>
      </c>
      <c r="L52" s="25">
        <f>+D52-K52</f>
        <v>0</v>
      </c>
    </row>
    <row r="53" spans="1:12" ht="18.75" thickBot="1" x14ac:dyDescent="0.3">
      <c r="A53" s="13" t="s">
        <v>63</v>
      </c>
      <c r="B53" s="20" t="s">
        <v>23</v>
      </c>
      <c r="C53" s="26"/>
      <c r="D53" s="27">
        <f>+H53+J53</f>
        <v>1107124662</v>
      </c>
      <c r="E53" s="28"/>
      <c r="F53" s="28"/>
      <c r="G53" s="28"/>
      <c r="H53" s="29">
        <f>253310171+292722283</f>
        <v>546032454</v>
      </c>
      <c r="I53" s="28"/>
      <c r="J53" s="28">
        <f>260324556+300767652</f>
        <v>561092208</v>
      </c>
      <c r="K53" s="30">
        <f>SUM(E53:J53)</f>
        <v>1107124662</v>
      </c>
      <c r="L53" s="25">
        <f>+D53-K53</f>
        <v>0</v>
      </c>
    </row>
    <row r="54" spans="1:12" ht="18.75" thickBot="1" x14ac:dyDescent="0.3">
      <c r="A54" s="13" t="s">
        <v>64</v>
      </c>
      <c r="B54" s="20"/>
      <c r="C54" s="26"/>
      <c r="D54" s="27"/>
      <c r="E54" s="28"/>
      <c r="F54" s="28"/>
      <c r="G54" s="28"/>
      <c r="H54" s="29"/>
      <c r="I54" s="28"/>
      <c r="J54" s="28"/>
      <c r="K54" s="30">
        <f>SUM(E54:J54)</f>
        <v>0</v>
      </c>
      <c r="L54" s="30">
        <f>+D54-K54</f>
        <v>0</v>
      </c>
    </row>
    <row r="55" spans="1:12" ht="18.75" thickBot="1" x14ac:dyDescent="0.3">
      <c r="A55" s="36" t="s">
        <v>65</v>
      </c>
      <c r="B55" s="37"/>
      <c r="C55" s="38">
        <f t="shared" ref="C55:L55" si="7">SUM(C15:C54)</f>
        <v>21843454551</v>
      </c>
      <c r="D55" s="39">
        <f t="shared" si="7"/>
        <v>13572260951.300001</v>
      </c>
      <c r="E55" s="40">
        <f t="shared" si="7"/>
        <v>1618912396</v>
      </c>
      <c r="F55" s="40">
        <f t="shared" si="7"/>
        <v>1596872869</v>
      </c>
      <c r="G55" s="40">
        <f t="shared" si="7"/>
        <v>1994627904</v>
      </c>
      <c r="H55" s="40">
        <f t="shared" si="7"/>
        <v>2825929588.5999999</v>
      </c>
      <c r="I55" s="40">
        <f t="shared" si="7"/>
        <v>1775832927</v>
      </c>
      <c r="J55" s="40">
        <f t="shared" si="7"/>
        <v>3812245379.6999998</v>
      </c>
      <c r="K55" s="40">
        <f t="shared" si="7"/>
        <v>13462780206.300001</v>
      </c>
      <c r="L55" s="40">
        <f t="shared" si="7"/>
        <v>11093516</v>
      </c>
    </row>
    <row r="56" spans="1:12" ht="18" x14ac:dyDescent="0.25">
      <c r="A56" s="41"/>
      <c r="B56" s="41"/>
      <c r="C56" s="41"/>
      <c r="D56" s="42"/>
      <c r="E56" s="41"/>
      <c r="F56" s="41"/>
      <c r="G56" s="41"/>
      <c r="H56" s="41"/>
      <c r="I56" s="41"/>
      <c r="J56" s="41"/>
      <c r="K56" s="43"/>
      <c r="L56" s="43"/>
    </row>
    <row r="57" spans="1:12" ht="18" x14ac:dyDescent="0.25">
      <c r="A57" s="41"/>
      <c r="B57" s="41"/>
      <c r="C57" s="41"/>
      <c r="D57" s="44"/>
      <c r="E57" s="44"/>
      <c r="F57" s="44"/>
      <c r="G57" s="44"/>
      <c r="H57" s="41"/>
      <c r="I57" s="41"/>
      <c r="J57" s="41"/>
      <c r="K57" s="43"/>
      <c r="L57" s="43"/>
    </row>
    <row r="58" spans="1:12" ht="18.75" thickBot="1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3"/>
      <c r="L58" s="43"/>
    </row>
    <row r="59" spans="1:12" ht="18" x14ac:dyDescent="0.25">
      <c r="A59" s="45"/>
      <c r="B59" s="46"/>
      <c r="C59" s="46"/>
      <c r="D59" s="46"/>
      <c r="E59" s="46"/>
      <c r="F59" s="46"/>
      <c r="G59" s="46"/>
      <c r="H59" s="46"/>
      <c r="I59" s="46"/>
      <c r="J59" s="46"/>
      <c r="K59" s="47"/>
      <c r="L59" s="48"/>
    </row>
    <row r="60" spans="1:12" ht="18" x14ac:dyDescent="0.25">
      <c r="A60" s="55" t="s">
        <v>66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7"/>
    </row>
    <row r="61" spans="1:12" ht="18" x14ac:dyDescent="0.25">
      <c r="A61" s="55" t="s">
        <v>67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7"/>
    </row>
    <row r="62" spans="1:12" ht="18" x14ac:dyDescent="0.25">
      <c r="A62" s="55" t="s">
        <v>68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7"/>
    </row>
    <row r="63" spans="1:12" ht="18.75" thickBot="1" x14ac:dyDescent="0.3">
      <c r="A63" s="49"/>
      <c r="B63" s="50"/>
      <c r="C63" s="51"/>
      <c r="D63" s="50"/>
      <c r="E63" s="50"/>
      <c r="F63" s="50"/>
      <c r="G63" s="50"/>
      <c r="H63" s="50"/>
      <c r="I63" s="50"/>
      <c r="J63" s="50"/>
      <c r="K63" s="50"/>
      <c r="L63" s="52"/>
    </row>
  </sheetData>
  <mergeCells count="4">
    <mergeCell ref="C6:L6"/>
    <mergeCell ref="A60:L60"/>
    <mergeCell ref="A61:L61"/>
    <mergeCell ref="A62:L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2019-07-03T14:40:37Z</dcterms:created>
  <dcterms:modified xsi:type="dcterms:W3CDTF">2019-07-12T13:27:58Z</dcterms:modified>
</cp:coreProperties>
</file>