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019\Ficha Comunal 2019 Enero febrero\"/>
    </mc:Choice>
  </mc:AlternateContent>
  <bookViews>
    <workbookView xWindow="0" yWindow="0" windowWidth="24000" windowHeight="9510" firstSheet="11" activeTab="16"/>
  </bookViews>
  <sheets>
    <sheet name="IM CABILDO" sheetId="1" r:id="rId1"/>
    <sheet name="IM CALERA" sheetId="2" r:id="rId2"/>
    <sheet name="IM CON CON" sheetId="3" r:id="rId3"/>
    <sheet name="IM HIJUELAS" sheetId="4" r:id="rId4"/>
    <sheet name="IM LA CRUZ" sheetId="5" r:id="rId5"/>
    <sheet name="IM LA LIGUA" sheetId="6" r:id="rId6"/>
    <sheet name="IM LIMACHE" sheetId="18" r:id="rId7"/>
    <sheet name="IM NOGALES" sheetId="7" r:id="rId8"/>
    <sheet name="IM OLMUE" sheetId="8" r:id="rId9"/>
    <sheet name="IM PAPUDO" sheetId="9" r:id="rId10"/>
    <sheet name="IM PETORCA" sheetId="10" r:id="rId11"/>
    <sheet name="IM PUCHUNCAVI" sheetId="11" r:id="rId12"/>
    <sheet name="IM QUILLOTA" sheetId="12" r:id="rId13"/>
    <sheet name="IM QUILPUE" sheetId="13" r:id="rId14"/>
    <sheet name="IM QUINTERO" sheetId="14" r:id="rId15"/>
    <sheet name="IM VILLA ALEMANA" sheetId="15" r:id="rId16"/>
    <sheet name="IM VIÑA DEL MAR" sheetId="16" r:id="rId17"/>
    <sheet name="IM ZAPALLAR" sheetId="17" r:id="rId18"/>
    <sheet name="CONSOLIDADO" sheetId="19" r:id="rId19"/>
  </sheets>
  <externalReferences>
    <externalReference r:id="rId20"/>
  </externalReferences>
  <definedNames>
    <definedName name="_xlnm._FilterDatabase" localSheetId="0" hidden="1">'IM CABILDO'!$A$14:$XFC$126</definedName>
    <definedName name="_xlnm._FilterDatabase" localSheetId="1" hidden="1">'IM CALERA'!$A$14:$AJ$126</definedName>
    <definedName name="_xlnm._FilterDatabase" localSheetId="2" hidden="1">'IM CON CON'!$A$14:$AJ$126</definedName>
    <definedName name="_xlnm._FilterDatabase" localSheetId="3" hidden="1">'IM HIJUELAS'!$A$14:$AJ$125</definedName>
    <definedName name="_xlnm._FilterDatabase" localSheetId="4" hidden="1">'IM LA CRUZ'!$A$14:$CW$125</definedName>
    <definedName name="_xlnm._FilterDatabase" localSheetId="5" hidden="1">'IM LA LIGUA'!$A$14:$AJ$127</definedName>
    <definedName name="_xlnm._FilterDatabase" localSheetId="6" hidden="1">'IM LIMACHE'!$A$14:$AJ$126</definedName>
    <definedName name="_xlnm._FilterDatabase" localSheetId="7" hidden="1">'IM NOGALES'!$A$14:$AJ$126</definedName>
    <definedName name="_xlnm._FilterDatabase" localSheetId="8" hidden="1">'IM OLMUE'!$A$14:$AJ$126</definedName>
    <definedName name="_xlnm._FilterDatabase" localSheetId="9" hidden="1">'IM PAPUDO'!$A$14:$AJ$126</definedName>
    <definedName name="_xlnm._FilterDatabase" localSheetId="10" hidden="1">'IM PETORCA'!$A$14:$AJ$127</definedName>
    <definedName name="_xlnm._FilterDatabase" localSheetId="11" hidden="1">'IM PUCHUNCAVI'!$A$14:$AJ$126</definedName>
    <definedName name="_xlnm._FilterDatabase" localSheetId="12" hidden="1">'IM QUILLOTA'!$A$14:$AJ$125</definedName>
    <definedName name="_xlnm._FilterDatabase" localSheetId="13" hidden="1">'IM QUILPUE'!$A$14:$AJ$127</definedName>
    <definedName name="_xlnm._FilterDatabase" localSheetId="14" hidden="1">'IM QUINTERO'!$A$14:$AJ$127</definedName>
    <definedName name="_xlnm._FilterDatabase" localSheetId="15" hidden="1">'IM VILLA ALEMANA'!$A$14:$AJ$127</definedName>
    <definedName name="_xlnm._FilterDatabase" localSheetId="16" hidden="1">'IM VIÑA DEL MAR'!$A$14:$AJ$126</definedName>
    <definedName name="_xlnm._FilterDatabase" localSheetId="17" hidden="1">'IM ZAPALLAR'!$A$14:$AJ$127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0" i="15" l="1"/>
  <c r="F20" i="15"/>
  <c r="T106" i="13"/>
  <c r="S105" i="13"/>
  <c r="S106" i="13"/>
  <c r="F105" i="13"/>
  <c r="T105" i="13" s="1"/>
  <c r="F104" i="12"/>
  <c r="S20" i="12"/>
  <c r="S21" i="12"/>
  <c r="F20" i="12"/>
  <c r="T20" i="12" s="1"/>
  <c r="S105" i="8"/>
  <c r="S106" i="8"/>
  <c r="S107" i="8"/>
  <c r="S108" i="8"/>
  <c r="S109" i="8"/>
  <c r="F105" i="8"/>
  <c r="F20" i="4"/>
  <c r="S20" i="4"/>
  <c r="S39" i="2"/>
  <c r="S20" i="2"/>
  <c r="T20" i="2" s="1"/>
  <c r="F20" i="2"/>
  <c r="S105" i="10" l="1"/>
  <c r="T106" i="10"/>
  <c r="F105" i="10"/>
  <c r="S20" i="10"/>
  <c r="T20" i="10" s="1"/>
  <c r="F20" i="10"/>
  <c r="T105" i="10" l="1"/>
  <c r="S105" i="3"/>
  <c r="F105" i="3"/>
  <c r="T105" i="3" s="1"/>
  <c r="S20" i="3" l="1"/>
  <c r="F20" i="3"/>
  <c r="F56" i="3"/>
  <c r="F55" i="3"/>
  <c r="S65" i="3"/>
  <c r="F90" i="15"/>
  <c r="F90" i="13"/>
  <c r="F59" i="12"/>
  <c r="F90" i="10"/>
  <c r="F89" i="9"/>
  <c r="F89" i="8"/>
  <c r="F30" i="7"/>
  <c r="F59" i="7"/>
  <c r="F90" i="7"/>
  <c r="F89" i="5"/>
  <c r="F88" i="4"/>
  <c r="F90" i="3"/>
  <c r="F59" i="2"/>
  <c r="F31" i="1"/>
  <c r="F31" i="17"/>
  <c r="F31" i="16"/>
  <c r="F31" i="15"/>
  <c r="F31" i="14"/>
  <c r="F31" i="13"/>
  <c r="F31" i="12"/>
  <c r="F31" i="11"/>
  <c r="F31" i="10"/>
  <c r="F31" i="9"/>
  <c r="F31" i="8"/>
  <c r="F31" i="6"/>
  <c r="F29" i="4"/>
  <c r="F31" i="3"/>
  <c r="F31" i="2"/>
  <c r="F84" i="17" l="1"/>
  <c r="F30" i="17"/>
  <c r="F81" i="17"/>
  <c r="F83" i="16"/>
  <c r="F106" i="16"/>
  <c r="F65" i="16"/>
  <c r="F56" i="16"/>
  <c r="F55" i="16"/>
  <c r="F59" i="16"/>
  <c r="F95" i="16"/>
  <c r="F80" i="16"/>
  <c r="F79" i="16"/>
  <c r="J43" i="15"/>
  <c r="F39" i="15"/>
  <c r="J39" i="15"/>
  <c r="F43" i="15"/>
  <c r="F84" i="15" l="1"/>
  <c r="F66" i="15"/>
  <c r="J47" i="15"/>
  <c r="F47" i="15" s="1"/>
  <c r="J46" i="15"/>
  <c r="F46" i="15" s="1"/>
  <c r="J65" i="15"/>
  <c r="F65" i="15" s="1"/>
  <c r="J64" i="15"/>
  <c r="F64" i="15" s="1"/>
  <c r="J62" i="15"/>
  <c r="F62" i="15" s="1"/>
  <c r="J61" i="15"/>
  <c r="F61" i="15" s="1"/>
  <c r="J56" i="15"/>
  <c r="F56" i="15" s="1"/>
  <c r="J55" i="15"/>
  <c r="F55" i="15" s="1"/>
  <c r="F96" i="15"/>
  <c r="F81" i="15"/>
  <c r="F106" i="15"/>
  <c r="F77" i="15"/>
  <c r="F89" i="14"/>
  <c r="F84" i="14"/>
  <c r="F47" i="14"/>
  <c r="F46" i="14"/>
  <c r="J66" i="14"/>
  <c r="F66" i="14" s="1"/>
  <c r="J65" i="14"/>
  <c r="F65" i="14" s="1"/>
  <c r="J63" i="14"/>
  <c r="J61" i="14"/>
  <c r="F61" i="14" s="1"/>
  <c r="F56" i="14"/>
  <c r="F55" i="14"/>
  <c r="F96" i="14"/>
  <c r="F81" i="14"/>
  <c r="F106" i="14"/>
  <c r="F63" i="14" l="1"/>
  <c r="S63" i="14"/>
  <c r="S65" i="15"/>
  <c r="T65" i="15" s="1"/>
  <c r="F89" i="13"/>
  <c r="F99" i="13"/>
  <c r="F84" i="13"/>
  <c r="F108" i="13"/>
  <c r="F66" i="13"/>
  <c r="F65" i="13"/>
  <c r="S63" i="13"/>
  <c r="S64" i="13"/>
  <c r="F64" i="13"/>
  <c r="F62" i="13"/>
  <c r="F61" i="13"/>
  <c r="F47" i="13"/>
  <c r="F46" i="13"/>
  <c r="F56" i="13"/>
  <c r="F55" i="13"/>
  <c r="F96" i="13"/>
  <c r="F81" i="13"/>
  <c r="F71" i="13"/>
  <c r="F80" i="13"/>
  <c r="F77" i="13"/>
  <c r="F88" i="12"/>
  <c r="F39" i="12"/>
  <c r="J64" i="12"/>
  <c r="F64" i="12" s="1"/>
  <c r="J63" i="12"/>
  <c r="F63" i="12" s="1"/>
  <c r="J62" i="12"/>
  <c r="F62" i="12" s="1"/>
  <c r="J61" i="12"/>
  <c r="F61" i="12" s="1"/>
  <c r="F80" i="12"/>
  <c r="F83" i="11"/>
  <c r="F30" i="11"/>
  <c r="J47" i="11"/>
  <c r="F47" i="11" s="1"/>
  <c r="J46" i="11"/>
  <c r="F46" i="11" s="1"/>
  <c r="F95" i="11"/>
  <c r="F80" i="11"/>
  <c r="F84" i="10"/>
  <c r="F59" i="10"/>
  <c r="F83" i="9"/>
  <c r="F30" i="9"/>
  <c r="F95" i="9"/>
  <c r="F80" i="9"/>
  <c r="F88" i="8"/>
  <c r="F83" i="8"/>
  <c r="F65" i="8"/>
  <c r="F47" i="8"/>
  <c r="F46" i="8"/>
  <c r="F56" i="8"/>
  <c r="F55" i="8"/>
  <c r="F95" i="8"/>
  <c r="F80" i="8"/>
  <c r="F104" i="8"/>
  <c r="F70" i="8"/>
  <c r="F79" i="8"/>
  <c r="F76" i="8"/>
  <c r="F84" i="7"/>
  <c r="F66" i="7"/>
  <c r="F47" i="7"/>
  <c r="F46" i="7"/>
  <c r="S65" i="7"/>
  <c r="F65" i="7"/>
  <c r="F64" i="7"/>
  <c r="F61" i="7"/>
  <c r="F96" i="7"/>
  <c r="F81" i="7"/>
  <c r="F65" i="18"/>
  <c r="F61" i="18"/>
  <c r="F84" i="6"/>
  <c r="F30" i="6"/>
  <c r="F44" i="6"/>
  <c r="F108" i="6"/>
  <c r="F66" i="6"/>
  <c r="F47" i="6"/>
  <c r="F46" i="6"/>
  <c r="F96" i="6"/>
  <c r="F88" i="5"/>
  <c r="F83" i="5"/>
  <c r="F56" i="5" l="1"/>
  <c r="F55" i="5"/>
  <c r="F47" i="5"/>
  <c r="F46" i="5"/>
  <c r="F95" i="5"/>
  <c r="F104" i="5"/>
  <c r="F82" i="4"/>
  <c r="S63" i="4"/>
  <c r="F60" i="4"/>
  <c r="F61" i="4"/>
  <c r="F62" i="4"/>
  <c r="F63" i="4"/>
  <c r="F59" i="4"/>
  <c r="F79" i="4"/>
  <c r="S107" i="4"/>
  <c r="F103" i="4"/>
  <c r="F107" i="4"/>
  <c r="F78" i="4"/>
  <c r="F84" i="3"/>
  <c r="F81" i="3"/>
  <c r="F84" i="2"/>
  <c r="F107" i="2"/>
  <c r="F66" i="2"/>
  <c r="J47" i="2"/>
  <c r="F47" i="2" s="1"/>
  <c r="J46" i="2"/>
  <c r="F46" i="2" s="1"/>
  <c r="F62" i="2"/>
  <c r="F63" i="2"/>
  <c r="F64" i="2"/>
  <c r="F65" i="2"/>
  <c r="F61" i="2"/>
  <c r="F56" i="2"/>
  <c r="F55" i="2"/>
  <c r="F96" i="2"/>
  <c r="F81" i="2"/>
  <c r="F23" i="2"/>
  <c r="F24" i="2"/>
  <c r="F22" i="2"/>
  <c r="F84" i="1"/>
  <c r="F56" i="1"/>
  <c r="F57" i="1"/>
  <c r="F58" i="1"/>
  <c r="F59" i="1"/>
  <c r="F60" i="1"/>
  <c r="F61" i="1"/>
  <c r="F62" i="1"/>
  <c r="F63" i="1"/>
  <c r="F64" i="1"/>
  <c r="F65" i="1"/>
  <c r="F66" i="1"/>
  <c r="F55" i="1"/>
  <c r="F96" i="1"/>
  <c r="F81" i="1"/>
  <c r="J111" i="17"/>
  <c r="F111" i="17" s="1"/>
  <c r="E18" i="11"/>
  <c r="E24" i="3"/>
  <c r="F24" i="3"/>
  <c r="S24" i="3"/>
  <c r="S25" i="3"/>
  <c r="T25" i="3" s="1"/>
  <c r="S26" i="3"/>
  <c r="T26" i="3" s="1"/>
  <c r="S27" i="3"/>
  <c r="T27" i="3" s="1"/>
  <c r="S28" i="3"/>
  <c r="T28" i="3" s="1"/>
  <c r="S29" i="3"/>
  <c r="T29" i="3" s="1"/>
  <c r="T63" i="4" l="1"/>
  <c r="T24" i="3"/>
  <c r="I56" i="11"/>
  <c r="I55" i="11"/>
  <c r="E20" i="4"/>
  <c r="I41" i="2"/>
  <c r="G129" i="19"/>
  <c r="J45" i="4" l="1"/>
  <c r="F45" i="4" s="1"/>
  <c r="J44" i="4"/>
  <c r="F44" i="4" s="1"/>
  <c r="J64" i="8"/>
  <c r="F64" i="8" s="1"/>
  <c r="J63" i="8"/>
  <c r="F63" i="8" s="1"/>
  <c r="J61" i="8"/>
  <c r="F61" i="8" s="1"/>
  <c r="J64" i="9"/>
  <c r="F64" i="9" s="1"/>
  <c r="J63" i="9"/>
  <c r="F63" i="9" s="1"/>
  <c r="J61" i="9"/>
  <c r="F61" i="9" s="1"/>
  <c r="J110" i="16" l="1"/>
  <c r="E103" i="16"/>
  <c r="F111" i="15"/>
  <c r="J111" i="15"/>
  <c r="J111" i="14"/>
  <c r="F111" i="14" s="1"/>
  <c r="J111" i="13"/>
  <c r="F111" i="13" s="1"/>
  <c r="J109" i="12"/>
  <c r="F103" i="12"/>
  <c r="E103" i="12"/>
  <c r="E19" i="11"/>
  <c r="E24" i="11"/>
  <c r="J110" i="11"/>
  <c r="J111" i="10"/>
  <c r="F111" i="10" s="1"/>
  <c r="J110" i="9"/>
  <c r="F110" i="9" s="1"/>
  <c r="F110" i="8"/>
  <c r="J110" i="8"/>
  <c r="J111" i="7"/>
  <c r="J111" i="6"/>
  <c r="F111" i="6" s="1"/>
  <c r="J110" i="5"/>
  <c r="F110" i="5" s="1"/>
  <c r="J109" i="4"/>
  <c r="J111" i="3"/>
  <c r="F111" i="3" s="1"/>
  <c r="J110" i="2"/>
  <c r="F110" i="2" s="1"/>
  <c r="E104" i="2"/>
  <c r="F104" i="2"/>
  <c r="F24" i="1"/>
  <c r="F110" i="1"/>
  <c r="J110" i="1"/>
  <c r="F22" i="1"/>
  <c r="F18" i="1"/>
  <c r="J44" i="11" l="1"/>
  <c r="S44" i="8"/>
  <c r="S44" i="11" l="1"/>
  <c r="S15" i="2" l="1"/>
  <c r="S100" i="14" l="1"/>
  <c r="T100" i="14" s="1"/>
  <c r="S101" i="14"/>
  <c r="T101" i="14" s="1"/>
  <c r="S102" i="14"/>
  <c r="T102" i="14" s="1"/>
  <c r="S103" i="14"/>
  <c r="T103" i="14" s="1"/>
  <c r="S104" i="14"/>
  <c r="T104" i="14" s="1"/>
  <c r="S106" i="14"/>
  <c r="T106" i="14" s="1"/>
  <c r="S108" i="14"/>
  <c r="T108" i="14" s="1"/>
  <c r="S109" i="14"/>
  <c r="T109" i="14" s="1"/>
  <c r="S110" i="14"/>
  <c r="T110" i="14" s="1"/>
  <c r="S111" i="14"/>
  <c r="T111" i="14" s="1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S125" i="14"/>
  <c r="T125" i="14" s="1"/>
  <c r="S126" i="14"/>
  <c r="T126" i="14" s="1"/>
  <c r="S97" i="14"/>
  <c r="T97" i="14" s="1"/>
  <c r="S98" i="14"/>
  <c r="T98" i="14" s="1"/>
  <c r="S90" i="14"/>
  <c r="T90" i="14" s="1"/>
  <c r="S91" i="14"/>
  <c r="T91" i="14" s="1"/>
  <c r="S92" i="14"/>
  <c r="T92" i="14" s="1"/>
  <c r="S93" i="14"/>
  <c r="T93" i="14" s="1"/>
  <c r="S94" i="14"/>
  <c r="T94" i="14" s="1"/>
  <c r="S95" i="14"/>
  <c r="T95" i="14" s="1"/>
  <c r="S85" i="14"/>
  <c r="T85" i="14" s="1"/>
  <c r="S86" i="14"/>
  <c r="T86" i="14" s="1"/>
  <c r="S87" i="14"/>
  <c r="T87" i="14" s="1"/>
  <c r="S88" i="14"/>
  <c r="T88" i="14" s="1"/>
  <c r="S82" i="14"/>
  <c r="T82" i="14" s="1"/>
  <c r="S83" i="14"/>
  <c r="T83" i="14" s="1"/>
  <c r="S77" i="14"/>
  <c r="T77" i="14" s="1"/>
  <c r="S78" i="14"/>
  <c r="T78" i="14" s="1"/>
  <c r="S79" i="14"/>
  <c r="T79" i="14" s="1"/>
  <c r="S67" i="14"/>
  <c r="T67" i="14" s="1"/>
  <c r="S68" i="14"/>
  <c r="T68" i="14" s="1"/>
  <c r="S69" i="14"/>
  <c r="T69" i="14" s="1"/>
  <c r="S70" i="14"/>
  <c r="T70" i="14" s="1"/>
  <c r="S71" i="14"/>
  <c r="T71" i="14" s="1"/>
  <c r="S72" i="14"/>
  <c r="T72" i="14" s="1"/>
  <c r="S73" i="14"/>
  <c r="T73" i="14" s="1"/>
  <c r="S74" i="14"/>
  <c r="T74" i="14" s="1"/>
  <c r="S75" i="14"/>
  <c r="T75" i="14" s="1"/>
  <c r="S64" i="14"/>
  <c r="T64" i="14" s="1"/>
  <c r="S62" i="14"/>
  <c r="T62" i="14" s="1"/>
  <c r="S57" i="14"/>
  <c r="T57" i="14" s="1"/>
  <c r="S58" i="14"/>
  <c r="T58" i="14" s="1"/>
  <c r="S59" i="14"/>
  <c r="T59" i="14" s="1"/>
  <c r="S60" i="14"/>
  <c r="T60" i="14" s="1"/>
  <c r="S48" i="14"/>
  <c r="T48" i="14" s="1"/>
  <c r="S49" i="14"/>
  <c r="T49" i="14" s="1"/>
  <c r="S50" i="14"/>
  <c r="T50" i="14" s="1"/>
  <c r="S51" i="14"/>
  <c r="T51" i="14" s="1"/>
  <c r="S52" i="14"/>
  <c r="T52" i="14" s="1"/>
  <c r="S53" i="14"/>
  <c r="T53" i="14" s="1"/>
  <c r="S54" i="14"/>
  <c r="T54" i="14" s="1"/>
  <c r="S32" i="14"/>
  <c r="T32" i="14" s="1"/>
  <c r="S33" i="14"/>
  <c r="T33" i="14" s="1"/>
  <c r="S34" i="14"/>
  <c r="T34" i="14" s="1"/>
  <c r="S35" i="14"/>
  <c r="T35" i="14" s="1"/>
  <c r="S36" i="14"/>
  <c r="T36" i="14" s="1"/>
  <c r="S37" i="14"/>
  <c r="T37" i="14" s="1"/>
  <c r="S38" i="14"/>
  <c r="T38" i="14" s="1"/>
  <c r="S39" i="14"/>
  <c r="T39" i="14" s="1"/>
  <c r="S40" i="14"/>
  <c r="T40" i="14" s="1"/>
  <c r="S41" i="14"/>
  <c r="T41" i="14" s="1"/>
  <c r="S42" i="14"/>
  <c r="T42" i="14" s="1"/>
  <c r="S43" i="14"/>
  <c r="T43" i="14" s="1"/>
  <c r="S44" i="14"/>
  <c r="T44" i="14" s="1"/>
  <c r="S45" i="14"/>
  <c r="T45" i="14" s="1"/>
  <c r="E23" i="14"/>
  <c r="S23" i="14"/>
  <c r="T23" i="14" s="1"/>
  <c r="E24" i="14"/>
  <c r="S24" i="14"/>
  <c r="T24" i="14" s="1"/>
  <c r="S25" i="14"/>
  <c r="T25" i="14" s="1"/>
  <c r="S26" i="14"/>
  <c r="T26" i="14" s="1"/>
  <c r="S27" i="14"/>
  <c r="T27" i="14" s="1"/>
  <c r="S28" i="14"/>
  <c r="T28" i="14" s="1"/>
  <c r="S29" i="14"/>
  <c r="T29" i="14" s="1"/>
  <c r="S30" i="14"/>
  <c r="T30" i="14" s="1"/>
  <c r="E19" i="14"/>
  <c r="S19" i="14"/>
  <c r="F19" i="14" s="1"/>
  <c r="T19" i="14" s="1"/>
  <c r="E21" i="14"/>
  <c r="S21" i="14"/>
  <c r="F21" i="14" s="1"/>
  <c r="T21" i="14" s="1"/>
  <c r="E16" i="14"/>
  <c r="S16" i="14"/>
  <c r="F16" i="14" s="1"/>
  <c r="T16" i="14" s="1"/>
  <c r="E17" i="14"/>
  <c r="S17" i="14"/>
  <c r="F17" i="14" s="1"/>
  <c r="T17" i="14" s="1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7" i="10"/>
  <c r="S108" i="10"/>
  <c r="S109" i="10"/>
  <c r="S110" i="10"/>
  <c r="S111" i="10"/>
  <c r="S65" i="10"/>
  <c r="S77" i="2"/>
  <c r="S71" i="2"/>
  <c r="F32" i="2"/>
  <c r="E32" i="2"/>
  <c r="F21" i="2"/>
  <c r="F16" i="2"/>
  <c r="F17" i="2"/>
  <c r="F18" i="2"/>
  <c r="F42" i="12" l="1"/>
  <c r="F43" i="12"/>
  <c r="F44" i="12"/>
  <c r="F45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25" i="12"/>
  <c r="F26" i="12"/>
  <c r="F27" i="12"/>
  <c r="F28" i="12"/>
  <c r="F29" i="12"/>
  <c r="F30" i="12"/>
  <c r="F32" i="12"/>
  <c r="F33" i="12"/>
  <c r="F35" i="12"/>
  <c r="F36" i="12"/>
  <c r="F37" i="12"/>
  <c r="F38" i="12"/>
  <c r="F40" i="12"/>
  <c r="I56" i="9" l="1"/>
  <c r="H16" i="19" l="1"/>
  <c r="H17" i="19"/>
  <c r="H18" i="19"/>
  <c r="H19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6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G16" i="19"/>
  <c r="G18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3" i="19"/>
  <c r="G106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E25" i="19"/>
  <c r="E26" i="19"/>
  <c r="E27" i="19"/>
  <c r="E28" i="19"/>
  <c r="E29" i="19"/>
  <c r="E31" i="19"/>
  <c r="E32" i="19"/>
  <c r="E35" i="19"/>
  <c r="E36" i="19"/>
  <c r="E37" i="19"/>
  <c r="E38" i="19"/>
  <c r="E40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6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I16" i="19"/>
  <c r="I17" i="19"/>
  <c r="I18" i="19"/>
  <c r="I19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6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E39" i="12"/>
  <c r="E59" i="7" l="1"/>
  <c r="E59" i="2"/>
  <c r="E59" i="19" s="1"/>
  <c r="E39" i="16" l="1"/>
  <c r="E39" i="19" s="1"/>
  <c r="E30" i="11"/>
  <c r="E30" i="19" s="1"/>
  <c r="F80" i="2" l="1"/>
  <c r="F77" i="2"/>
  <c r="I41" i="15" l="1"/>
  <c r="F41" i="15" s="1"/>
  <c r="I41" i="13"/>
  <c r="I41" i="12"/>
  <c r="F41" i="12" s="1"/>
  <c r="I41" i="19"/>
  <c r="I15" i="12" l="1"/>
  <c r="I15" i="1"/>
  <c r="F15" i="1" l="1"/>
  <c r="I15" i="19"/>
  <c r="G19" i="16"/>
  <c r="G19" i="15"/>
  <c r="E19" i="15" s="1"/>
  <c r="E15" i="13"/>
  <c r="S15" i="13"/>
  <c r="F15" i="13" s="1"/>
  <c r="S16" i="13"/>
  <c r="T16" i="13" s="1"/>
  <c r="S17" i="13"/>
  <c r="T17" i="13" s="1"/>
  <c r="E18" i="13"/>
  <c r="F18" i="13"/>
  <c r="S18" i="13"/>
  <c r="G19" i="13"/>
  <c r="E19" i="13" s="1"/>
  <c r="E21" i="13"/>
  <c r="F21" i="13"/>
  <c r="S21" i="13"/>
  <c r="E22" i="13"/>
  <c r="F22" i="13"/>
  <c r="S22" i="13"/>
  <c r="E23" i="13"/>
  <c r="F23" i="13"/>
  <c r="S23" i="13"/>
  <c r="E24" i="13"/>
  <c r="F24" i="13"/>
  <c r="S24" i="13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1" i="13"/>
  <c r="T31" i="13" s="1"/>
  <c r="S32" i="13"/>
  <c r="T32" i="13" s="1"/>
  <c r="E33" i="13"/>
  <c r="F33" i="13"/>
  <c r="S33" i="13"/>
  <c r="E34" i="13"/>
  <c r="F34" i="13"/>
  <c r="S34" i="13"/>
  <c r="S35" i="13"/>
  <c r="T35" i="13" s="1"/>
  <c r="S36" i="13"/>
  <c r="T36" i="13" s="1"/>
  <c r="S37" i="13"/>
  <c r="T37" i="13" s="1"/>
  <c r="S38" i="13"/>
  <c r="T38" i="13" s="1"/>
  <c r="S39" i="13"/>
  <c r="T39" i="13" s="1"/>
  <c r="S40" i="13"/>
  <c r="T40" i="13" s="1"/>
  <c r="F41" i="13"/>
  <c r="S41" i="13"/>
  <c r="S42" i="13"/>
  <c r="T42" i="13" s="1"/>
  <c r="S43" i="13"/>
  <c r="T43" i="13" s="1"/>
  <c r="S44" i="13"/>
  <c r="T44" i="13" s="1"/>
  <c r="S45" i="13"/>
  <c r="T45" i="13" s="1"/>
  <c r="S46" i="13"/>
  <c r="T46" i="13" s="1"/>
  <c r="S47" i="13"/>
  <c r="T47" i="13" s="1"/>
  <c r="S48" i="13"/>
  <c r="T48" i="13" s="1"/>
  <c r="S49" i="13"/>
  <c r="T49" i="13" s="1"/>
  <c r="S50" i="13"/>
  <c r="T50" i="13" s="1"/>
  <c r="S51" i="13"/>
  <c r="T51" i="13" s="1"/>
  <c r="S52" i="13"/>
  <c r="T52" i="13" s="1"/>
  <c r="S53" i="13"/>
  <c r="T53" i="13" s="1"/>
  <c r="S54" i="13"/>
  <c r="T54" i="13" s="1"/>
  <c r="S55" i="13"/>
  <c r="T55" i="13" s="1"/>
  <c r="S56" i="13"/>
  <c r="T56" i="13" s="1"/>
  <c r="S57" i="13"/>
  <c r="T57" i="13" s="1"/>
  <c r="S58" i="13"/>
  <c r="T58" i="13" s="1"/>
  <c r="S59" i="13"/>
  <c r="T59" i="13" s="1"/>
  <c r="S60" i="13"/>
  <c r="T60" i="13" s="1"/>
  <c r="S61" i="13"/>
  <c r="T61" i="13" s="1"/>
  <c r="S62" i="13"/>
  <c r="T62" i="13" s="1"/>
  <c r="T63" i="13"/>
  <c r="S65" i="13"/>
  <c r="T65" i="13" s="1"/>
  <c r="S66" i="13"/>
  <c r="T66" i="13" s="1"/>
  <c r="S67" i="13"/>
  <c r="T67" i="13" s="1"/>
  <c r="S68" i="13"/>
  <c r="T68" i="13" s="1"/>
  <c r="S69" i="13"/>
  <c r="T69" i="13" s="1"/>
  <c r="S70" i="13"/>
  <c r="T70" i="13" s="1"/>
  <c r="S71" i="13"/>
  <c r="T71" i="13" s="1"/>
  <c r="S72" i="13"/>
  <c r="T72" i="13" s="1"/>
  <c r="S73" i="13"/>
  <c r="T73" i="13" s="1"/>
  <c r="S74" i="13"/>
  <c r="T74" i="13" s="1"/>
  <c r="S75" i="13"/>
  <c r="T75" i="13" s="1"/>
  <c r="S76" i="13"/>
  <c r="T76" i="13" s="1"/>
  <c r="S77" i="13"/>
  <c r="T77" i="13" s="1"/>
  <c r="S78" i="13"/>
  <c r="T78" i="13" s="1"/>
  <c r="S79" i="13"/>
  <c r="T79" i="13" s="1"/>
  <c r="S80" i="13"/>
  <c r="T80" i="13" s="1"/>
  <c r="S81" i="13"/>
  <c r="T81" i="13" s="1"/>
  <c r="S82" i="13"/>
  <c r="T82" i="13" s="1"/>
  <c r="S83" i="13"/>
  <c r="T83" i="13" s="1"/>
  <c r="S84" i="13"/>
  <c r="T84" i="13" s="1"/>
  <c r="S85" i="13"/>
  <c r="T85" i="13" s="1"/>
  <c r="S86" i="13"/>
  <c r="T86" i="13" s="1"/>
  <c r="S87" i="13"/>
  <c r="T87" i="13" s="1"/>
  <c r="S88" i="13"/>
  <c r="T88" i="13" s="1"/>
  <c r="S89" i="13"/>
  <c r="T89" i="13" s="1"/>
  <c r="S90" i="13"/>
  <c r="T90" i="13" s="1"/>
  <c r="S91" i="13"/>
  <c r="T91" i="13" s="1"/>
  <c r="S92" i="13"/>
  <c r="T92" i="13" s="1"/>
  <c r="S93" i="13"/>
  <c r="T93" i="13" s="1"/>
  <c r="S94" i="13"/>
  <c r="T94" i="13" s="1"/>
  <c r="S95" i="13"/>
  <c r="T95" i="13" s="1"/>
  <c r="S96" i="13"/>
  <c r="T96" i="13" s="1"/>
  <c r="S97" i="13"/>
  <c r="T97" i="13" s="1"/>
  <c r="S98" i="13"/>
  <c r="T98" i="13" s="1"/>
  <c r="S99" i="13"/>
  <c r="T99" i="13" s="1"/>
  <c r="S100" i="13"/>
  <c r="T100" i="13" s="1"/>
  <c r="S101" i="13"/>
  <c r="T101" i="13" s="1"/>
  <c r="S102" i="13"/>
  <c r="T102" i="13" s="1"/>
  <c r="S103" i="13"/>
  <c r="T103" i="13" s="1"/>
  <c r="G104" i="13"/>
  <c r="S104" i="13" s="1"/>
  <c r="S108" i="13"/>
  <c r="T108" i="13" s="1"/>
  <c r="S109" i="13"/>
  <c r="T109" i="13" s="1"/>
  <c r="S110" i="13"/>
  <c r="T110" i="13" s="1"/>
  <c r="S111" i="13"/>
  <c r="T111" i="13" s="1"/>
  <c r="S125" i="13"/>
  <c r="T125" i="13" s="1"/>
  <c r="S126" i="13"/>
  <c r="T126" i="13" s="1"/>
  <c r="H127" i="13"/>
  <c r="I127" i="13"/>
  <c r="J127" i="13"/>
  <c r="K127" i="13"/>
  <c r="L127" i="13"/>
  <c r="M127" i="13"/>
  <c r="N127" i="13"/>
  <c r="O127" i="13"/>
  <c r="P127" i="13"/>
  <c r="Q127" i="13"/>
  <c r="R127" i="13"/>
  <c r="E21" i="12"/>
  <c r="E22" i="12"/>
  <c r="E23" i="12"/>
  <c r="E24" i="12"/>
  <c r="G19" i="12"/>
  <c r="E19" i="12" s="1"/>
  <c r="G127" i="13" l="1"/>
  <c r="F104" i="13"/>
  <c r="S19" i="13"/>
  <c r="S127" i="13" s="1"/>
  <c r="T24" i="13"/>
  <c r="T34" i="13"/>
  <c r="T23" i="13"/>
  <c r="T21" i="13"/>
  <c r="T22" i="13"/>
  <c r="T41" i="13"/>
  <c r="T33" i="13"/>
  <c r="T104" i="13"/>
  <c r="T18" i="13"/>
  <c r="E127" i="13"/>
  <c r="T15" i="13"/>
  <c r="F19" i="13"/>
  <c r="T19" i="13" s="1"/>
  <c r="G104" i="10"/>
  <c r="G19" i="10"/>
  <c r="E104" i="10" l="1"/>
  <c r="S104" i="10"/>
  <c r="T127" i="13"/>
  <c r="F127" i="13"/>
  <c r="G19" i="7"/>
  <c r="E19" i="7" s="1"/>
  <c r="G102" i="4" l="1"/>
  <c r="G102" i="19" s="1"/>
  <c r="G17" i="4"/>
  <c r="G17" i="19" s="1"/>
  <c r="G104" i="3"/>
  <c r="G19" i="3"/>
  <c r="G19" i="2"/>
  <c r="F104" i="3" l="1"/>
  <c r="G104" i="19"/>
  <c r="E104" i="3"/>
  <c r="E104" i="19" s="1"/>
  <c r="F19" i="2"/>
  <c r="G19" i="19"/>
  <c r="F103" i="16"/>
  <c r="E16" i="16"/>
  <c r="E17" i="16"/>
  <c r="E18" i="16"/>
  <c r="E19" i="16"/>
  <c r="E21" i="16"/>
  <c r="E22" i="16"/>
  <c r="E23" i="16"/>
  <c r="E24" i="16"/>
  <c r="F35" i="16"/>
  <c r="F36" i="16"/>
  <c r="F37" i="16"/>
  <c r="F38" i="16"/>
  <c r="F39" i="16"/>
  <c r="F40" i="16"/>
  <c r="F41" i="16"/>
  <c r="E18" i="14"/>
  <c r="E22" i="14"/>
  <c r="E41" i="12"/>
  <c r="F104" i="11"/>
  <c r="F34" i="11"/>
  <c r="F104" i="10"/>
  <c r="F18" i="9"/>
  <c r="F41" i="3"/>
  <c r="E41" i="3"/>
  <c r="F21" i="12"/>
  <c r="F22" i="12"/>
  <c r="F23" i="12"/>
  <c r="F24" i="12"/>
  <c r="F19" i="12"/>
  <c r="F18" i="12"/>
  <c r="H15" i="19"/>
  <c r="F19" i="17"/>
  <c r="F21" i="17"/>
  <c r="F22" i="17"/>
  <c r="F23" i="17"/>
  <c r="F24" i="17"/>
  <c r="E19" i="17"/>
  <c r="E21" i="17"/>
  <c r="E22" i="17"/>
  <c r="E23" i="17"/>
  <c r="E24" i="17"/>
  <c r="F21" i="15"/>
  <c r="F22" i="15"/>
  <c r="F23" i="15"/>
  <c r="F24" i="15"/>
  <c r="F19" i="15"/>
  <c r="E16" i="15"/>
  <c r="E17" i="15"/>
  <c r="E18" i="15"/>
  <c r="E21" i="15"/>
  <c r="E22" i="15"/>
  <c r="E23" i="15"/>
  <c r="E24" i="10"/>
  <c r="F19" i="10"/>
  <c r="F21" i="10"/>
  <c r="F22" i="10"/>
  <c r="F23" i="10"/>
  <c r="F24" i="10"/>
  <c r="E22" i="10"/>
  <c r="F23" i="8"/>
  <c r="F24" i="8"/>
  <c r="F22" i="8"/>
  <c r="E24" i="8"/>
  <c r="E22" i="8"/>
  <c r="E24" i="7"/>
  <c r="E22" i="7"/>
  <c r="F34" i="7"/>
  <c r="E34" i="7"/>
  <c r="E24" i="6"/>
  <c r="F23" i="6"/>
  <c r="F24" i="6"/>
  <c r="F25" i="6"/>
  <c r="F26" i="6"/>
  <c r="F22" i="6"/>
  <c r="E22" i="6"/>
  <c r="F24" i="5"/>
  <c r="F19" i="4"/>
  <c r="F21" i="4"/>
  <c r="F22" i="4"/>
  <c r="F16" i="4"/>
  <c r="E22" i="4"/>
  <c r="E18" i="4"/>
  <c r="E19" i="4"/>
  <c r="E21" i="4"/>
  <c r="S41" i="2"/>
  <c r="F41" i="2"/>
  <c r="E41" i="2"/>
  <c r="F18" i="17"/>
  <c r="E18" i="17"/>
  <c r="F34" i="16"/>
  <c r="F33" i="16"/>
  <c r="E34" i="16"/>
  <c r="E33" i="16"/>
  <c r="F34" i="15"/>
  <c r="E34" i="15"/>
  <c r="E33" i="15"/>
  <c r="E24" i="15"/>
  <c r="F34" i="12"/>
  <c r="E34" i="12"/>
  <c r="E18" i="12"/>
  <c r="F34" i="10"/>
  <c r="E34" i="10"/>
  <c r="F18" i="10"/>
  <c r="E18" i="10"/>
  <c r="F23" i="9"/>
  <c r="F24" i="9"/>
  <c r="F22" i="9"/>
  <c r="E23" i="9"/>
  <c r="E24" i="9"/>
  <c r="E22" i="9"/>
  <c r="E18" i="9"/>
  <c r="F34" i="8"/>
  <c r="E34" i="8"/>
  <c r="F18" i="8"/>
  <c r="E18" i="8"/>
  <c r="F33" i="7"/>
  <c r="E33" i="7"/>
  <c r="E18" i="7"/>
  <c r="F34" i="6"/>
  <c r="E34" i="6"/>
  <c r="E18" i="6"/>
  <c r="E33" i="5"/>
  <c r="E24" i="5"/>
  <c r="E16" i="4"/>
  <c r="F34" i="3"/>
  <c r="E34" i="3"/>
  <c r="F22" i="3"/>
  <c r="E22" i="3"/>
  <c r="F19" i="3"/>
  <c r="E19" i="3"/>
  <c r="F15" i="3"/>
  <c r="H126" i="2"/>
  <c r="E16" i="19" l="1"/>
  <c r="E21" i="19"/>
  <c r="T41" i="2"/>
  <c r="E41" i="19"/>
  <c r="E23" i="19"/>
  <c r="E34" i="19"/>
  <c r="G33" i="2"/>
  <c r="G33" i="19" s="1"/>
  <c r="F15" i="2"/>
  <c r="E33" i="2" l="1"/>
  <c r="E33" i="19" s="1"/>
  <c r="F33" i="2"/>
  <c r="E24" i="2"/>
  <c r="E22" i="2"/>
  <c r="E19" i="2"/>
  <c r="E19" i="19" s="1"/>
  <c r="E18" i="2"/>
  <c r="E24" i="1"/>
  <c r="E22" i="1"/>
  <c r="E18" i="1"/>
  <c r="E22" i="19" l="1"/>
  <c r="E24" i="19"/>
  <c r="E18" i="19"/>
  <c r="G15" i="19"/>
  <c r="F102" i="4"/>
  <c r="E17" i="4" l="1"/>
  <c r="E17" i="19" s="1"/>
  <c r="F17" i="4"/>
  <c r="E15" i="1"/>
  <c r="R126" i="19" l="1"/>
  <c r="Q126" i="19"/>
  <c r="P126" i="19"/>
  <c r="O126" i="19"/>
  <c r="N126" i="19"/>
  <c r="M126" i="19"/>
  <c r="L126" i="19"/>
  <c r="K126" i="19"/>
  <c r="J126" i="19"/>
  <c r="S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S110" i="19"/>
  <c r="S109" i="19"/>
  <c r="S108" i="19"/>
  <c r="S106" i="19"/>
  <c r="S104" i="19"/>
  <c r="S103" i="19"/>
  <c r="S102" i="19"/>
  <c r="S101" i="19"/>
  <c r="S100" i="19"/>
  <c r="S99" i="19"/>
  <c r="S98" i="19"/>
  <c r="S97" i="19"/>
  <c r="S96" i="19"/>
  <c r="S95" i="19"/>
  <c r="S94" i="19"/>
  <c r="S93" i="19"/>
  <c r="S92" i="19"/>
  <c r="S91" i="19"/>
  <c r="S90" i="19"/>
  <c r="S89" i="19"/>
  <c r="S88" i="19"/>
  <c r="S87" i="19"/>
  <c r="S86" i="19"/>
  <c r="S85" i="19"/>
  <c r="S84" i="19"/>
  <c r="S83" i="19"/>
  <c r="S82" i="19"/>
  <c r="S81" i="19"/>
  <c r="S80" i="19"/>
  <c r="S79" i="19"/>
  <c r="S78" i="19"/>
  <c r="S77" i="19"/>
  <c r="S76" i="19"/>
  <c r="S75" i="19"/>
  <c r="S74" i="19"/>
  <c r="S73" i="19"/>
  <c r="S72" i="19"/>
  <c r="S71" i="19"/>
  <c r="S70" i="19"/>
  <c r="S69" i="19"/>
  <c r="S68" i="19"/>
  <c r="S67" i="19"/>
  <c r="S66" i="19"/>
  <c r="S65" i="19"/>
  <c r="S64" i="19"/>
  <c r="S63" i="19"/>
  <c r="S62" i="19"/>
  <c r="S61" i="19"/>
  <c r="S60" i="19"/>
  <c r="S59" i="19"/>
  <c r="S58" i="19"/>
  <c r="S57" i="19"/>
  <c r="S56" i="19"/>
  <c r="S55" i="19"/>
  <c r="S54" i="19"/>
  <c r="S53" i="19"/>
  <c r="S52" i="19"/>
  <c r="S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S35" i="19"/>
  <c r="S34" i="19"/>
  <c r="S33" i="19"/>
  <c r="S32" i="19"/>
  <c r="S31" i="19"/>
  <c r="S30" i="19"/>
  <c r="S29" i="19"/>
  <c r="S28" i="19"/>
  <c r="S27" i="19"/>
  <c r="S26" i="19"/>
  <c r="S25" i="19"/>
  <c r="S24" i="19"/>
  <c r="S23" i="19"/>
  <c r="S22" i="19"/>
  <c r="S21" i="19"/>
  <c r="S19" i="19"/>
  <c r="S18" i="19"/>
  <c r="S17" i="19"/>
  <c r="S16" i="19"/>
  <c r="S15" i="19"/>
  <c r="F15" i="19" s="1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S125" i="18"/>
  <c r="T125" i="18" s="1"/>
  <c r="S124" i="18"/>
  <c r="T124" i="18" s="1"/>
  <c r="S110" i="18"/>
  <c r="T110" i="18" s="1"/>
  <c r="S109" i="18"/>
  <c r="T109" i="18" s="1"/>
  <c r="S108" i="18"/>
  <c r="T108" i="18" s="1"/>
  <c r="S106" i="18"/>
  <c r="T106" i="18" s="1"/>
  <c r="S104" i="18"/>
  <c r="T104" i="18" s="1"/>
  <c r="S103" i="18"/>
  <c r="T103" i="18" s="1"/>
  <c r="S102" i="18"/>
  <c r="T102" i="18" s="1"/>
  <c r="S101" i="18"/>
  <c r="T101" i="18" s="1"/>
  <c r="S100" i="18"/>
  <c r="T100" i="18" s="1"/>
  <c r="S99" i="18"/>
  <c r="T99" i="18" s="1"/>
  <c r="S98" i="18"/>
  <c r="T98" i="18" s="1"/>
  <c r="S97" i="18"/>
  <c r="T97" i="18" s="1"/>
  <c r="S96" i="18"/>
  <c r="T96" i="18" s="1"/>
  <c r="S95" i="18"/>
  <c r="T95" i="18" s="1"/>
  <c r="S94" i="18"/>
  <c r="T94" i="18" s="1"/>
  <c r="S93" i="18"/>
  <c r="T93" i="18" s="1"/>
  <c r="S92" i="18"/>
  <c r="T92" i="18" s="1"/>
  <c r="S91" i="18"/>
  <c r="T91" i="18" s="1"/>
  <c r="S90" i="18"/>
  <c r="T90" i="18" s="1"/>
  <c r="S89" i="18"/>
  <c r="T89" i="18" s="1"/>
  <c r="S88" i="18"/>
  <c r="T88" i="18" s="1"/>
  <c r="S87" i="18"/>
  <c r="T87" i="18" s="1"/>
  <c r="S86" i="18"/>
  <c r="T86" i="18" s="1"/>
  <c r="S85" i="18"/>
  <c r="T85" i="18" s="1"/>
  <c r="S84" i="18"/>
  <c r="T84" i="18" s="1"/>
  <c r="S83" i="18"/>
  <c r="T83" i="18" s="1"/>
  <c r="S82" i="18"/>
  <c r="T82" i="18" s="1"/>
  <c r="S81" i="18"/>
  <c r="T81" i="18" s="1"/>
  <c r="S80" i="18"/>
  <c r="T80" i="18" s="1"/>
  <c r="S79" i="18"/>
  <c r="T79" i="18" s="1"/>
  <c r="S78" i="18"/>
  <c r="T78" i="18" s="1"/>
  <c r="S77" i="18"/>
  <c r="T77" i="18" s="1"/>
  <c r="S76" i="18"/>
  <c r="T76" i="18" s="1"/>
  <c r="S75" i="18"/>
  <c r="T75" i="18" s="1"/>
  <c r="S74" i="18"/>
  <c r="T74" i="18" s="1"/>
  <c r="S73" i="18"/>
  <c r="T73" i="18" s="1"/>
  <c r="S72" i="18"/>
  <c r="T72" i="18" s="1"/>
  <c r="S71" i="18"/>
  <c r="T71" i="18" s="1"/>
  <c r="S70" i="18"/>
  <c r="T70" i="18" s="1"/>
  <c r="S69" i="18"/>
  <c r="T69" i="18" s="1"/>
  <c r="S68" i="18"/>
  <c r="T68" i="18" s="1"/>
  <c r="S67" i="18"/>
  <c r="T67" i="18" s="1"/>
  <c r="S66" i="18"/>
  <c r="T66" i="18" s="1"/>
  <c r="S65" i="18"/>
  <c r="T65" i="18" s="1"/>
  <c r="S64" i="18"/>
  <c r="T64" i="18" s="1"/>
  <c r="S63" i="18"/>
  <c r="T63" i="18" s="1"/>
  <c r="S62" i="18"/>
  <c r="T62" i="18" s="1"/>
  <c r="S61" i="18"/>
  <c r="T61" i="18" s="1"/>
  <c r="S60" i="18"/>
  <c r="T60" i="18" s="1"/>
  <c r="S59" i="18"/>
  <c r="T59" i="18" s="1"/>
  <c r="S58" i="18"/>
  <c r="T58" i="18" s="1"/>
  <c r="S57" i="18"/>
  <c r="T57" i="18" s="1"/>
  <c r="S56" i="18"/>
  <c r="T56" i="18" s="1"/>
  <c r="S55" i="18"/>
  <c r="T55" i="18" s="1"/>
  <c r="S54" i="18"/>
  <c r="T54" i="18" s="1"/>
  <c r="S53" i="18"/>
  <c r="T53" i="18" s="1"/>
  <c r="S52" i="18"/>
  <c r="T52" i="18" s="1"/>
  <c r="S51" i="18"/>
  <c r="T51" i="18" s="1"/>
  <c r="S50" i="18"/>
  <c r="T50" i="18" s="1"/>
  <c r="S49" i="18"/>
  <c r="T49" i="18" s="1"/>
  <c r="S48" i="18"/>
  <c r="T48" i="18" s="1"/>
  <c r="S47" i="18"/>
  <c r="T47" i="18" s="1"/>
  <c r="S46" i="18"/>
  <c r="T46" i="18" s="1"/>
  <c r="S45" i="18"/>
  <c r="T45" i="18" s="1"/>
  <c r="S44" i="18"/>
  <c r="T44" i="18" s="1"/>
  <c r="S43" i="18"/>
  <c r="T43" i="18" s="1"/>
  <c r="S42" i="18"/>
  <c r="T42" i="18" s="1"/>
  <c r="S41" i="18"/>
  <c r="T41" i="18" s="1"/>
  <c r="S40" i="18"/>
  <c r="T40" i="18" s="1"/>
  <c r="S39" i="18"/>
  <c r="T39" i="18" s="1"/>
  <c r="S38" i="18"/>
  <c r="T38" i="18" s="1"/>
  <c r="S37" i="18"/>
  <c r="T37" i="18" s="1"/>
  <c r="S36" i="18"/>
  <c r="T36" i="18" s="1"/>
  <c r="S35" i="18"/>
  <c r="T35" i="18" s="1"/>
  <c r="S34" i="18"/>
  <c r="T34" i="18" s="1"/>
  <c r="S33" i="18"/>
  <c r="T33" i="18" s="1"/>
  <c r="S32" i="18"/>
  <c r="T32" i="18" s="1"/>
  <c r="S31" i="18"/>
  <c r="T31" i="18" s="1"/>
  <c r="S30" i="18"/>
  <c r="T30" i="18" s="1"/>
  <c r="S29" i="18"/>
  <c r="T29" i="18" s="1"/>
  <c r="S28" i="18"/>
  <c r="T28" i="18" s="1"/>
  <c r="S27" i="18"/>
  <c r="T27" i="18" s="1"/>
  <c r="S26" i="18"/>
  <c r="T26" i="18" s="1"/>
  <c r="S25" i="18"/>
  <c r="T25" i="18" s="1"/>
  <c r="S24" i="18"/>
  <c r="T24" i="18" s="1"/>
  <c r="S23" i="18"/>
  <c r="T23" i="18" s="1"/>
  <c r="S22" i="18"/>
  <c r="T22" i="18" s="1"/>
  <c r="S21" i="18"/>
  <c r="T21" i="18" s="1"/>
  <c r="S19" i="18"/>
  <c r="T19" i="18" s="1"/>
  <c r="S18" i="18"/>
  <c r="T18" i="18" s="1"/>
  <c r="S17" i="18"/>
  <c r="T17" i="18" s="1"/>
  <c r="S16" i="18"/>
  <c r="T16" i="18" s="1"/>
  <c r="S15" i="18"/>
  <c r="F15" i="18" s="1"/>
  <c r="F126" i="18" s="1"/>
  <c r="E15" i="18"/>
  <c r="R127" i="17"/>
  <c r="Q127" i="17"/>
  <c r="P127" i="17"/>
  <c r="O127" i="17"/>
  <c r="N127" i="17"/>
  <c r="M127" i="17"/>
  <c r="L127" i="17"/>
  <c r="K127" i="17"/>
  <c r="J127" i="17"/>
  <c r="I127" i="17"/>
  <c r="H127" i="17"/>
  <c r="G127" i="17"/>
  <c r="S126" i="17"/>
  <c r="T126" i="17" s="1"/>
  <c r="S125" i="17"/>
  <c r="T125" i="17" s="1"/>
  <c r="S111" i="17"/>
  <c r="T111" i="17" s="1"/>
  <c r="S110" i="17"/>
  <c r="T110" i="17" s="1"/>
  <c r="S109" i="17"/>
  <c r="T109" i="17" s="1"/>
  <c r="S108" i="17"/>
  <c r="T108" i="17" s="1"/>
  <c r="S106" i="17"/>
  <c r="T106" i="17" s="1"/>
  <c r="S104" i="17"/>
  <c r="T104" i="17" s="1"/>
  <c r="S103" i="17"/>
  <c r="T103" i="17" s="1"/>
  <c r="S102" i="17"/>
  <c r="T102" i="17" s="1"/>
  <c r="S101" i="17"/>
  <c r="T101" i="17" s="1"/>
  <c r="S100" i="17"/>
  <c r="T100" i="17" s="1"/>
  <c r="S99" i="17"/>
  <c r="T99" i="17" s="1"/>
  <c r="S98" i="17"/>
  <c r="T98" i="17" s="1"/>
  <c r="S97" i="17"/>
  <c r="T97" i="17" s="1"/>
  <c r="S96" i="17"/>
  <c r="T96" i="17" s="1"/>
  <c r="S95" i="17"/>
  <c r="T95" i="17" s="1"/>
  <c r="S94" i="17"/>
  <c r="T94" i="17" s="1"/>
  <c r="S93" i="17"/>
  <c r="T93" i="17" s="1"/>
  <c r="S92" i="17"/>
  <c r="T92" i="17" s="1"/>
  <c r="S91" i="17"/>
  <c r="T91" i="17" s="1"/>
  <c r="S90" i="17"/>
  <c r="T90" i="17" s="1"/>
  <c r="S89" i="17"/>
  <c r="T89" i="17" s="1"/>
  <c r="S88" i="17"/>
  <c r="T88" i="17" s="1"/>
  <c r="S87" i="17"/>
  <c r="T87" i="17" s="1"/>
  <c r="S86" i="17"/>
  <c r="T86" i="17" s="1"/>
  <c r="S85" i="17"/>
  <c r="T85" i="17" s="1"/>
  <c r="S84" i="17"/>
  <c r="T84" i="17" s="1"/>
  <c r="S83" i="17"/>
  <c r="T83" i="17" s="1"/>
  <c r="S82" i="17"/>
  <c r="T82" i="17" s="1"/>
  <c r="S81" i="17"/>
  <c r="T81" i="17" s="1"/>
  <c r="S80" i="17"/>
  <c r="T80" i="17" s="1"/>
  <c r="S79" i="17"/>
  <c r="T79" i="17" s="1"/>
  <c r="S78" i="17"/>
  <c r="T78" i="17" s="1"/>
  <c r="S77" i="17"/>
  <c r="T77" i="17" s="1"/>
  <c r="S76" i="17"/>
  <c r="T76" i="17" s="1"/>
  <c r="S75" i="17"/>
  <c r="T75" i="17" s="1"/>
  <c r="S74" i="17"/>
  <c r="T74" i="17" s="1"/>
  <c r="S73" i="17"/>
  <c r="T73" i="17" s="1"/>
  <c r="S72" i="17"/>
  <c r="T72" i="17" s="1"/>
  <c r="S71" i="17"/>
  <c r="T71" i="17" s="1"/>
  <c r="S70" i="17"/>
  <c r="T70" i="17" s="1"/>
  <c r="S69" i="17"/>
  <c r="T69" i="17" s="1"/>
  <c r="S68" i="17"/>
  <c r="T68" i="17" s="1"/>
  <c r="S67" i="17"/>
  <c r="T67" i="17" s="1"/>
  <c r="S66" i="17"/>
  <c r="T66" i="17" s="1"/>
  <c r="S64" i="17"/>
  <c r="T64" i="17" s="1"/>
  <c r="S63" i="17"/>
  <c r="T63" i="17" s="1"/>
  <c r="S62" i="17"/>
  <c r="T62" i="17" s="1"/>
  <c r="S61" i="17"/>
  <c r="T61" i="17" s="1"/>
  <c r="S60" i="17"/>
  <c r="T60" i="17" s="1"/>
  <c r="S59" i="17"/>
  <c r="T59" i="17" s="1"/>
  <c r="S58" i="17"/>
  <c r="T58" i="17" s="1"/>
  <c r="S57" i="17"/>
  <c r="T57" i="17" s="1"/>
  <c r="S56" i="17"/>
  <c r="T56" i="17" s="1"/>
  <c r="S55" i="17"/>
  <c r="T55" i="17" s="1"/>
  <c r="S54" i="17"/>
  <c r="T54" i="17" s="1"/>
  <c r="S53" i="17"/>
  <c r="T53" i="17" s="1"/>
  <c r="S52" i="17"/>
  <c r="T52" i="17" s="1"/>
  <c r="S51" i="17"/>
  <c r="T51" i="17" s="1"/>
  <c r="S50" i="17"/>
  <c r="T50" i="17" s="1"/>
  <c r="S49" i="17"/>
  <c r="T49" i="17" s="1"/>
  <c r="S48" i="17"/>
  <c r="T48" i="17" s="1"/>
  <c r="S47" i="17"/>
  <c r="T47" i="17" s="1"/>
  <c r="S46" i="17"/>
  <c r="T46" i="17" s="1"/>
  <c r="S45" i="17"/>
  <c r="T45" i="17" s="1"/>
  <c r="S44" i="17"/>
  <c r="T44" i="17" s="1"/>
  <c r="S43" i="17"/>
  <c r="T43" i="17" s="1"/>
  <c r="S42" i="17"/>
  <c r="T42" i="17" s="1"/>
  <c r="S41" i="17"/>
  <c r="T41" i="17" s="1"/>
  <c r="S40" i="17"/>
  <c r="T40" i="17" s="1"/>
  <c r="S39" i="17"/>
  <c r="T39" i="17" s="1"/>
  <c r="S38" i="17"/>
  <c r="T38" i="17" s="1"/>
  <c r="S37" i="17"/>
  <c r="T37" i="17" s="1"/>
  <c r="S36" i="17"/>
  <c r="T36" i="17" s="1"/>
  <c r="S35" i="17"/>
  <c r="T35" i="17" s="1"/>
  <c r="S34" i="17"/>
  <c r="T34" i="17" s="1"/>
  <c r="S33" i="17"/>
  <c r="T33" i="17" s="1"/>
  <c r="S32" i="17"/>
  <c r="T32" i="17" s="1"/>
  <c r="S31" i="17"/>
  <c r="T31" i="17" s="1"/>
  <c r="S30" i="17"/>
  <c r="T30" i="17" s="1"/>
  <c r="S29" i="17"/>
  <c r="T29" i="17" s="1"/>
  <c r="S28" i="17"/>
  <c r="T28" i="17" s="1"/>
  <c r="S27" i="17"/>
  <c r="T27" i="17" s="1"/>
  <c r="S26" i="17"/>
  <c r="T26" i="17" s="1"/>
  <c r="S25" i="17"/>
  <c r="T25" i="17" s="1"/>
  <c r="S24" i="17"/>
  <c r="T24" i="17" s="1"/>
  <c r="S23" i="17"/>
  <c r="T23" i="17" s="1"/>
  <c r="S22" i="17"/>
  <c r="T22" i="17" s="1"/>
  <c r="S21" i="17"/>
  <c r="T21" i="17" s="1"/>
  <c r="S19" i="17"/>
  <c r="T19" i="17" s="1"/>
  <c r="S18" i="17"/>
  <c r="T18" i="17" s="1"/>
  <c r="S17" i="17"/>
  <c r="T17" i="17" s="1"/>
  <c r="S16" i="17"/>
  <c r="T16" i="17" s="1"/>
  <c r="S15" i="17"/>
  <c r="F15" i="17" s="1"/>
  <c r="E15" i="17"/>
  <c r="E127" i="17" s="1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S125" i="16"/>
  <c r="T125" i="16" s="1"/>
  <c r="S124" i="16"/>
  <c r="T124" i="16" s="1"/>
  <c r="S110" i="16"/>
  <c r="T110" i="16" s="1"/>
  <c r="S109" i="16"/>
  <c r="T109" i="16" s="1"/>
  <c r="S108" i="16"/>
  <c r="T108" i="16" s="1"/>
  <c r="S106" i="16"/>
  <c r="T106" i="16" s="1"/>
  <c r="S104" i="16"/>
  <c r="T104" i="16" s="1"/>
  <c r="S103" i="16"/>
  <c r="T103" i="16" s="1"/>
  <c r="S102" i="16"/>
  <c r="T102" i="16" s="1"/>
  <c r="S101" i="16"/>
  <c r="T101" i="16" s="1"/>
  <c r="S100" i="16"/>
  <c r="T100" i="16" s="1"/>
  <c r="S99" i="16"/>
  <c r="T99" i="16" s="1"/>
  <c r="S98" i="16"/>
  <c r="T98" i="16" s="1"/>
  <c r="S97" i="16"/>
  <c r="T97" i="16" s="1"/>
  <c r="S96" i="16"/>
  <c r="T96" i="16" s="1"/>
  <c r="S95" i="16"/>
  <c r="T95" i="16" s="1"/>
  <c r="S94" i="16"/>
  <c r="T94" i="16" s="1"/>
  <c r="S93" i="16"/>
  <c r="T93" i="16" s="1"/>
  <c r="S92" i="16"/>
  <c r="T92" i="16" s="1"/>
  <c r="S91" i="16"/>
  <c r="T91" i="16" s="1"/>
  <c r="S90" i="16"/>
  <c r="T90" i="16" s="1"/>
  <c r="S89" i="16"/>
  <c r="T89" i="16" s="1"/>
  <c r="S88" i="16"/>
  <c r="T88" i="16" s="1"/>
  <c r="S87" i="16"/>
  <c r="T87" i="16" s="1"/>
  <c r="S86" i="16"/>
  <c r="T86" i="16" s="1"/>
  <c r="S85" i="16"/>
  <c r="T85" i="16" s="1"/>
  <c r="S84" i="16"/>
  <c r="T84" i="16" s="1"/>
  <c r="S83" i="16"/>
  <c r="T83" i="16" s="1"/>
  <c r="S82" i="16"/>
  <c r="T82" i="16" s="1"/>
  <c r="S81" i="16"/>
  <c r="T81" i="16" s="1"/>
  <c r="S80" i="16"/>
  <c r="T80" i="16" s="1"/>
  <c r="S79" i="16"/>
  <c r="T79" i="16" s="1"/>
  <c r="S78" i="16"/>
  <c r="T78" i="16" s="1"/>
  <c r="S77" i="16"/>
  <c r="T77" i="16" s="1"/>
  <c r="S76" i="16"/>
  <c r="T76" i="16" s="1"/>
  <c r="S75" i="16"/>
  <c r="T75" i="16" s="1"/>
  <c r="S74" i="16"/>
  <c r="T74" i="16" s="1"/>
  <c r="S73" i="16"/>
  <c r="T73" i="16" s="1"/>
  <c r="S72" i="16"/>
  <c r="T72" i="16" s="1"/>
  <c r="S71" i="16"/>
  <c r="T71" i="16" s="1"/>
  <c r="S70" i="16"/>
  <c r="T70" i="16" s="1"/>
  <c r="S69" i="16"/>
  <c r="T69" i="16" s="1"/>
  <c r="S68" i="16"/>
  <c r="T68" i="16" s="1"/>
  <c r="S67" i="16"/>
  <c r="T67" i="16" s="1"/>
  <c r="S66" i="16"/>
  <c r="T66" i="16" s="1"/>
  <c r="S65" i="16"/>
  <c r="T65" i="16" s="1"/>
  <c r="S64" i="16"/>
  <c r="T64" i="16" s="1"/>
  <c r="S63" i="16"/>
  <c r="T63" i="16" s="1"/>
  <c r="S62" i="16"/>
  <c r="T62" i="16" s="1"/>
  <c r="S61" i="16"/>
  <c r="T61" i="16" s="1"/>
  <c r="S60" i="16"/>
  <c r="T60" i="16" s="1"/>
  <c r="S59" i="16"/>
  <c r="T59" i="16" s="1"/>
  <c r="S58" i="16"/>
  <c r="T58" i="16" s="1"/>
  <c r="S57" i="16"/>
  <c r="T57" i="16" s="1"/>
  <c r="S56" i="16"/>
  <c r="T56" i="16" s="1"/>
  <c r="S55" i="16"/>
  <c r="T55" i="16" s="1"/>
  <c r="S54" i="16"/>
  <c r="T54" i="16" s="1"/>
  <c r="S53" i="16"/>
  <c r="T53" i="16" s="1"/>
  <c r="S52" i="16"/>
  <c r="T52" i="16" s="1"/>
  <c r="S51" i="16"/>
  <c r="T51" i="16" s="1"/>
  <c r="S50" i="16"/>
  <c r="T50" i="16" s="1"/>
  <c r="S49" i="16"/>
  <c r="T49" i="16" s="1"/>
  <c r="S48" i="16"/>
  <c r="T48" i="16" s="1"/>
  <c r="S47" i="16"/>
  <c r="T47" i="16" s="1"/>
  <c r="S46" i="16"/>
  <c r="T46" i="16" s="1"/>
  <c r="S45" i="16"/>
  <c r="T45" i="16" s="1"/>
  <c r="S44" i="16"/>
  <c r="T44" i="16" s="1"/>
  <c r="S43" i="16"/>
  <c r="T43" i="16" s="1"/>
  <c r="S42" i="16"/>
  <c r="T42" i="16" s="1"/>
  <c r="S41" i="16"/>
  <c r="T41" i="16" s="1"/>
  <c r="S40" i="16"/>
  <c r="T40" i="16" s="1"/>
  <c r="S39" i="16"/>
  <c r="T39" i="16" s="1"/>
  <c r="S38" i="16"/>
  <c r="T38" i="16" s="1"/>
  <c r="S37" i="16"/>
  <c r="T37" i="16" s="1"/>
  <c r="S36" i="16"/>
  <c r="T36" i="16" s="1"/>
  <c r="S35" i="16"/>
  <c r="T35" i="16" s="1"/>
  <c r="S34" i="16"/>
  <c r="T34" i="16" s="1"/>
  <c r="S33" i="16"/>
  <c r="T33" i="16" s="1"/>
  <c r="S32" i="16"/>
  <c r="T32" i="16" s="1"/>
  <c r="S31" i="16"/>
  <c r="T31" i="16" s="1"/>
  <c r="S30" i="16"/>
  <c r="T30" i="16" s="1"/>
  <c r="S29" i="16"/>
  <c r="T29" i="16" s="1"/>
  <c r="S28" i="16"/>
  <c r="T28" i="16" s="1"/>
  <c r="S27" i="16"/>
  <c r="T27" i="16" s="1"/>
  <c r="S26" i="16"/>
  <c r="T26" i="16" s="1"/>
  <c r="S25" i="16"/>
  <c r="T25" i="16" s="1"/>
  <c r="S24" i="16"/>
  <c r="S23" i="16"/>
  <c r="S22" i="16"/>
  <c r="S21" i="16"/>
  <c r="S19" i="16"/>
  <c r="S18" i="16"/>
  <c r="S17" i="16"/>
  <c r="S16" i="16"/>
  <c r="S15" i="16"/>
  <c r="F15" i="16" s="1"/>
  <c r="E15" i="16"/>
  <c r="E126" i="16" s="1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S126" i="15"/>
  <c r="T126" i="15" s="1"/>
  <c r="S125" i="15"/>
  <c r="T125" i="15" s="1"/>
  <c r="S111" i="15"/>
  <c r="T111" i="15" s="1"/>
  <c r="S110" i="15"/>
  <c r="T110" i="15" s="1"/>
  <c r="S109" i="15"/>
  <c r="T109" i="15" s="1"/>
  <c r="S108" i="15"/>
  <c r="T108" i="15" s="1"/>
  <c r="S106" i="15"/>
  <c r="T106" i="15" s="1"/>
  <c r="S104" i="15"/>
  <c r="T104" i="15" s="1"/>
  <c r="S103" i="15"/>
  <c r="T103" i="15" s="1"/>
  <c r="S102" i="15"/>
  <c r="T102" i="15" s="1"/>
  <c r="S101" i="15"/>
  <c r="T101" i="15" s="1"/>
  <c r="S100" i="15"/>
  <c r="T100" i="15" s="1"/>
  <c r="S99" i="15"/>
  <c r="T99" i="15" s="1"/>
  <c r="S98" i="15"/>
  <c r="T98" i="15" s="1"/>
  <c r="S97" i="15"/>
  <c r="T97" i="15" s="1"/>
  <c r="S96" i="15"/>
  <c r="T96" i="15" s="1"/>
  <c r="S95" i="15"/>
  <c r="T95" i="15" s="1"/>
  <c r="S94" i="15"/>
  <c r="T94" i="15" s="1"/>
  <c r="S93" i="15"/>
  <c r="T93" i="15" s="1"/>
  <c r="S92" i="15"/>
  <c r="T92" i="15" s="1"/>
  <c r="S91" i="15"/>
  <c r="T91" i="15" s="1"/>
  <c r="S90" i="15"/>
  <c r="T90" i="15" s="1"/>
  <c r="S89" i="15"/>
  <c r="T89" i="15" s="1"/>
  <c r="S88" i="15"/>
  <c r="T88" i="15" s="1"/>
  <c r="S87" i="15"/>
  <c r="T87" i="15" s="1"/>
  <c r="S86" i="15"/>
  <c r="T86" i="15" s="1"/>
  <c r="S85" i="15"/>
  <c r="T85" i="15" s="1"/>
  <c r="S84" i="15"/>
  <c r="T84" i="15" s="1"/>
  <c r="S83" i="15"/>
  <c r="T83" i="15" s="1"/>
  <c r="S82" i="15"/>
  <c r="T82" i="15" s="1"/>
  <c r="S81" i="15"/>
  <c r="T81" i="15" s="1"/>
  <c r="S80" i="15"/>
  <c r="T80" i="15" s="1"/>
  <c r="S79" i="15"/>
  <c r="T79" i="15" s="1"/>
  <c r="S78" i="15"/>
  <c r="T78" i="15" s="1"/>
  <c r="S77" i="15"/>
  <c r="T77" i="15" s="1"/>
  <c r="S76" i="15"/>
  <c r="T76" i="15" s="1"/>
  <c r="S75" i="15"/>
  <c r="T75" i="15" s="1"/>
  <c r="S74" i="15"/>
  <c r="T74" i="15" s="1"/>
  <c r="S73" i="15"/>
  <c r="T73" i="15" s="1"/>
  <c r="S72" i="15"/>
  <c r="T72" i="15" s="1"/>
  <c r="S71" i="15"/>
  <c r="T71" i="15" s="1"/>
  <c r="S70" i="15"/>
  <c r="T70" i="15" s="1"/>
  <c r="S69" i="15"/>
  <c r="T69" i="15" s="1"/>
  <c r="S68" i="15"/>
  <c r="T68" i="15" s="1"/>
  <c r="S67" i="15"/>
  <c r="T67" i="15" s="1"/>
  <c r="S66" i="15"/>
  <c r="T66" i="15" s="1"/>
  <c r="S64" i="15"/>
  <c r="T64" i="15" s="1"/>
  <c r="S63" i="15"/>
  <c r="T63" i="15" s="1"/>
  <c r="S62" i="15"/>
  <c r="T62" i="15" s="1"/>
  <c r="S61" i="15"/>
  <c r="T61" i="15" s="1"/>
  <c r="S60" i="15"/>
  <c r="T60" i="15" s="1"/>
  <c r="S59" i="15"/>
  <c r="T59" i="15" s="1"/>
  <c r="S58" i="15"/>
  <c r="T58" i="15" s="1"/>
  <c r="S57" i="15"/>
  <c r="T57" i="15" s="1"/>
  <c r="S56" i="15"/>
  <c r="T56" i="15" s="1"/>
  <c r="S55" i="15"/>
  <c r="T55" i="15" s="1"/>
  <c r="S54" i="15"/>
  <c r="T54" i="15" s="1"/>
  <c r="S53" i="15"/>
  <c r="T53" i="15" s="1"/>
  <c r="S52" i="15"/>
  <c r="T52" i="15" s="1"/>
  <c r="S51" i="15"/>
  <c r="T51" i="15" s="1"/>
  <c r="S50" i="15"/>
  <c r="T50" i="15" s="1"/>
  <c r="S49" i="15"/>
  <c r="T49" i="15" s="1"/>
  <c r="S48" i="15"/>
  <c r="T48" i="15" s="1"/>
  <c r="S47" i="15"/>
  <c r="T47" i="15" s="1"/>
  <c r="S46" i="15"/>
  <c r="T46" i="15" s="1"/>
  <c r="S45" i="15"/>
  <c r="T45" i="15" s="1"/>
  <c r="S44" i="15"/>
  <c r="T44" i="15" s="1"/>
  <c r="S43" i="15"/>
  <c r="T43" i="15" s="1"/>
  <c r="S42" i="15"/>
  <c r="T42" i="15" s="1"/>
  <c r="S41" i="15"/>
  <c r="T41" i="15" s="1"/>
  <c r="S40" i="15"/>
  <c r="T40" i="15" s="1"/>
  <c r="S39" i="15"/>
  <c r="T39" i="15" s="1"/>
  <c r="S38" i="15"/>
  <c r="T38" i="15" s="1"/>
  <c r="S37" i="15"/>
  <c r="T37" i="15" s="1"/>
  <c r="S36" i="15"/>
  <c r="T36" i="15" s="1"/>
  <c r="S35" i="15"/>
  <c r="T35" i="15" s="1"/>
  <c r="S34" i="15"/>
  <c r="T34" i="15" s="1"/>
  <c r="S33" i="15"/>
  <c r="T33" i="15" s="1"/>
  <c r="S32" i="15"/>
  <c r="T32" i="15" s="1"/>
  <c r="S31" i="15"/>
  <c r="T31" i="15" s="1"/>
  <c r="S30" i="15"/>
  <c r="T30" i="15" s="1"/>
  <c r="S29" i="15"/>
  <c r="T29" i="15" s="1"/>
  <c r="S28" i="15"/>
  <c r="T28" i="15" s="1"/>
  <c r="S27" i="15"/>
  <c r="T27" i="15" s="1"/>
  <c r="S26" i="15"/>
  <c r="T26" i="15" s="1"/>
  <c r="S25" i="15"/>
  <c r="T25" i="15" s="1"/>
  <c r="S24" i="15"/>
  <c r="T24" i="15" s="1"/>
  <c r="S23" i="15"/>
  <c r="T23" i="15" s="1"/>
  <c r="S22" i="15"/>
  <c r="T22" i="15" s="1"/>
  <c r="S21" i="15"/>
  <c r="T21" i="15" s="1"/>
  <c r="S19" i="15"/>
  <c r="T19" i="15" s="1"/>
  <c r="S18" i="15"/>
  <c r="T18" i="15" s="1"/>
  <c r="S17" i="15"/>
  <c r="T17" i="15" s="1"/>
  <c r="S16" i="15"/>
  <c r="T16" i="15" s="1"/>
  <c r="S15" i="15"/>
  <c r="F15" i="15" s="1"/>
  <c r="F127" i="15" s="1"/>
  <c r="E15" i="15"/>
  <c r="E127" i="15" s="1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S99" i="14"/>
  <c r="T99" i="14" s="1"/>
  <c r="S96" i="14"/>
  <c r="T96" i="14" s="1"/>
  <c r="S89" i="14"/>
  <c r="T89" i="14" s="1"/>
  <c r="S84" i="14"/>
  <c r="T84" i="14" s="1"/>
  <c r="S81" i="14"/>
  <c r="T81" i="14" s="1"/>
  <c r="S80" i="14"/>
  <c r="T80" i="14" s="1"/>
  <c r="S76" i="14"/>
  <c r="T76" i="14" s="1"/>
  <c r="S66" i="14"/>
  <c r="T66" i="14" s="1"/>
  <c r="S65" i="14"/>
  <c r="T65" i="14" s="1"/>
  <c r="S61" i="14"/>
  <c r="T61" i="14" s="1"/>
  <c r="S56" i="14"/>
  <c r="T56" i="14" s="1"/>
  <c r="S55" i="14"/>
  <c r="T55" i="14" s="1"/>
  <c r="S47" i="14"/>
  <c r="T47" i="14" s="1"/>
  <c r="S46" i="14"/>
  <c r="T46" i="14" s="1"/>
  <c r="S31" i="14"/>
  <c r="T31" i="14" s="1"/>
  <c r="S22" i="14"/>
  <c r="F22" i="14" s="1"/>
  <c r="T22" i="14" s="1"/>
  <c r="S18" i="14"/>
  <c r="F18" i="14" s="1"/>
  <c r="T18" i="14" s="1"/>
  <c r="S15" i="14"/>
  <c r="E15" i="14"/>
  <c r="E127" i="14" s="1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S124" i="12"/>
  <c r="T124" i="12" s="1"/>
  <c r="S123" i="12"/>
  <c r="T123" i="12" s="1"/>
  <c r="S109" i="12"/>
  <c r="T109" i="12" s="1"/>
  <c r="S108" i="12"/>
  <c r="T108" i="12" s="1"/>
  <c r="S107" i="12"/>
  <c r="T107" i="12" s="1"/>
  <c r="S105" i="12"/>
  <c r="T105" i="12" s="1"/>
  <c r="S104" i="12"/>
  <c r="T104" i="12" s="1"/>
  <c r="S103" i="12"/>
  <c r="T103" i="12" s="1"/>
  <c r="S102" i="12"/>
  <c r="T102" i="12" s="1"/>
  <c r="S101" i="12"/>
  <c r="T101" i="12" s="1"/>
  <c r="S100" i="12"/>
  <c r="T100" i="12" s="1"/>
  <c r="S99" i="12"/>
  <c r="T99" i="12" s="1"/>
  <c r="S98" i="12"/>
  <c r="T98" i="12" s="1"/>
  <c r="S97" i="12"/>
  <c r="T97" i="12" s="1"/>
  <c r="S96" i="12"/>
  <c r="T96" i="12" s="1"/>
  <c r="S95" i="12"/>
  <c r="T95" i="12" s="1"/>
  <c r="S94" i="12"/>
  <c r="T94" i="12" s="1"/>
  <c r="S93" i="12"/>
  <c r="T93" i="12" s="1"/>
  <c r="S92" i="12"/>
  <c r="T92" i="12" s="1"/>
  <c r="S91" i="12"/>
  <c r="T91" i="12" s="1"/>
  <c r="S90" i="12"/>
  <c r="T90" i="12" s="1"/>
  <c r="S89" i="12"/>
  <c r="T89" i="12" s="1"/>
  <c r="S88" i="12"/>
  <c r="T88" i="12" s="1"/>
  <c r="S87" i="12"/>
  <c r="T87" i="12" s="1"/>
  <c r="S86" i="12"/>
  <c r="T86" i="12" s="1"/>
  <c r="S85" i="12"/>
  <c r="T85" i="12" s="1"/>
  <c r="S84" i="12"/>
  <c r="T84" i="12" s="1"/>
  <c r="S83" i="12"/>
  <c r="T83" i="12" s="1"/>
  <c r="S82" i="12"/>
  <c r="T82" i="12" s="1"/>
  <c r="S81" i="12"/>
  <c r="T81" i="12" s="1"/>
  <c r="S80" i="12"/>
  <c r="T80" i="12" s="1"/>
  <c r="S79" i="12"/>
  <c r="T79" i="12" s="1"/>
  <c r="S78" i="12"/>
  <c r="T78" i="12" s="1"/>
  <c r="S77" i="12"/>
  <c r="T77" i="12" s="1"/>
  <c r="S76" i="12"/>
  <c r="T76" i="12" s="1"/>
  <c r="S75" i="12"/>
  <c r="T75" i="12" s="1"/>
  <c r="S74" i="12"/>
  <c r="T74" i="12" s="1"/>
  <c r="S73" i="12"/>
  <c r="T73" i="12" s="1"/>
  <c r="S72" i="12"/>
  <c r="T72" i="12" s="1"/>
  <c r="S71" i="12"/>
  <c r="T71" i="12" s="1"/>
  <c r="S70" i="12"/>
  <c r="T70" i="12" s="1"/>
  <c r="S69" i="12"/>
  <c r="T69" i="12" s="1"/>
  <c r="S68" i="12"/>
  <c r="T68" i="12" s="1"/>
  <c r="S67" i="12"/>
  <c r="T67" i="12" s="1"/>
  <c r="S66" i="12"/>
  <c r="T66" i="12" s="1"/>
  <c r="S65" i="12"/>
  <c r="T65" i="12" s="1"/>
  <c r="S64" i="12"/>
  <c r="T64" i="12" s="1"/>
  <c r="S63" i="12"/>
  <c r="T63" i="12" s="1"/>
  <c r="S62" i="12"/>
  <c r="T62" i="12" s="1"/>
  <c r="S61" i="12"/>
  <c r="T61" i="12" s="1"/>
  <c r="S60" i="12"/>
  <c r="T60" i="12" s="1"/>
  <c r="S59" i="12"/>
  <c r="T59" i="12" s="1"/>
  <c r="S58" i="12"/>
  <c r="T58" i="12" s="1"/>
  <c r="S57" i="12"/>
  <c r="T57" i="12" s="1"/>
  <c r="S56" i="12"/>
  <c r="T56" i="12" s="1"/>
  <c r="S55" i="12"/>
  <c r="T55" i="12" s="1"/>
  <c r="S54" i="12"/>
  <c r="T54" i="12" s="1"/>
  <c r="S53" i="12"/>
  <c r="T53" i="12" s="1"/>
  <c r="S52" i="12"/>
  <c r="T52" i="12" s="1"/>
  <c r="S51" i="12"/>
  <c r="T51" i="12" s="1"/>
  <c r="S50" i="12"/>
  <c r="T50" i="12" s="1"/>
  <c r="S49" i="12"/>
  <c r="T49" i="12" s="1"/>
  <c r="S48" i="12"/>
  <c r="T48" i="12" s="1"/>
  <c r="S47" i="12"/>
  <c r="T47" i="12" s="1"/>
  <c r="S46" i="12"/>
  <c r="T46" i="12" s="1"/>
  <c r="S45" i="12"/>
  <c r="T45" i="12" s="1"/>
  <c r="S44" i="12"/>
  <c r="T44" i="12" s="1"/>
  <c r="S43" i="12"/>
  <c r="T43" i="12" s="1"/>
  <c r="S42" i="12"/>
  <c r="T42" i="12" s="1"/>
  <c r="S41" i="12"/>
  <c r="T41" i="12" s="1"/>
  <c r="S40" i="12"/>
  <c r="T40" i="12" s="1"/>
  <c r="S39" i="12"/>
  <c r="T39" i="12" s="1"/>
  <c r="S38" i="12"/>
  <c r="T38" i="12" s="1"/>
  <c r="S37" i="12"/>
  <c r="T37" i="12" s="1"/>
  <c r="S36" i="12"/>
  <c r="T36" i="12" s="1"/>
  <c r="S35" i="12"/>
  <c r="T35" i="12" s="1"/>
  <c r="S34" i="12"/>
  <c r="T34" i="12" s="1"/>
  <c r="S33" i="12"/>
  <c r="T33" i="12" s="1"/>
  <c r="S32" i="12"/>
  <c r="T32" i="12" s="1"/>
  <c r="S31" i="12"/>
  <c r="T31" i="12" s="1"/>
  <c r="S30" i="12"/>
  <c r="T30" i="12" s="1"/>
  <c r="S29" i="12"/>
  <c r="T29" i="12" s="1"/>
  <c r="S28" i="12"/>
  <c r="T28" i="12" s="1"/>
  <c r="S27" i="12"/>
  <c r="T27" i="12" s="1"/>
  <c r="S26" i="12"/>
  <c r="T26" i="12" s="1"/>
  <c r="S25" i="12"/>
  <c r="T25" i="12" s="1"/>
  <c r="S24" i="12"/>
  <c r="T24" i="12" s="1"/>
  <c r="S23" i="12"/>
  <c r="T23" i="12" s="1"/>
  <c r="S22" i="12"/>
  <c r="T22" i="12" s="1"/>
  <c r="T21" i="12"/>
  <c r="S19" i="12"/>
  <c r="T19" i="12" s="1"/>
  <c r="S18" i="12"/>
  <c r="T18" i="12" s="1"/>
  <c r="S17" i="12"/>
  <c r="T17" i="12" s="1"/>
  <c r="S16" i="12"/>
  <c r="T16" i="12" s="1"/>
  <c r="S15" i="12"/>
  <c r="E15" i="12"/>
  <c r="E125" i="12" s="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S125" i="11"/>
  <c r="T125" i="11" s="1"/>
  <c r="S124" i="11"/>
  <c r="T124" i="11" s="1"/>
  <c r="S110" i="11"/>
  <c r="T110" i="11" s="1"/>
  <c r="S109" i="11"/>
  <c r="T109" i="11" s="1"/>
  <c r="S108" i="11"/>
  <c r="T108" i="11" s="1"/>
  <c r="S107" i="11"/>
  <c r="T107" i="11" s="1"/>
  <c r="S104" i="11"/>
  <c r="T104" i="11" s="1"/>
  <c r="S103" i="11"/>
  <c r="T103" i="11" s="1"/>
  <c r="S102" i="11"/>
  <c r="T102" i="11" s="1"/>
  <c r="S101" i="11"/>
  <c r="T101" i="11" s="1"/>
  <c r="S100" i="11"/>
  <c r="T100" i="11" s="1"/>
  <c r="S99" i="11"/>
  <c r="T99" i="11" s="1"/>
  <c r="S98" i="11"/>
  <c r="T98" i="11" s="1"/>
  <c r="S97" i="11"/>
  <c r="T97" i="11" s="1"/>
  <c r="S96" i="11"/>
  <c r="T96" i="11" s="1"/>
  <c r="S95" i="11"/>
  <c r="T95" i="11" s="1"/>
  <c r="S94" i="11"/>
  <c r="T94" i="11" s="1"/>
  <c r="S93" i="11"/>
  <c r="T93" i="11" s="1"/>
  <c r="S92" i="11"/>
  <c r="T92" i="11" s="1"/>
  <c r="S91" i="11"/>
  <c r="T91" i="11" s="1"/>
  <c r="S90" i="11"/>
  <c r="T90" i="11" s="1"/>
  <c r="S89" i="11"/>
  <c r="T89" i="11" s="1"/>
  <c r="S88" i="11"/>
  <c r="T88" i="11" s="1"/>
  <c r="S87" i="11"/>
  <c r="T87" i="11" s="1"/>
  <c r="S86" i="11"/>
  <c r="T86" i="11" s="1"/>
  <c r="S85" i="11"/>
  <c r="T85" i="11" s="1"/>
  <c r="S84" i="11"/>
  <c r="T84" i="11" s="1"/>
  <c r="S83" i="11"/>
  <c r="T83" i="11" s="1"/>
  <c r="S82" i="11"/>
  <c r="T82" i="11" s="1"/>
  <c r="S81" i="11"/>
  <c r="T81" i="11" s="1"/>
  <c r="S80" i="11"/>
  <c r="T80" i="11" s="1"/>
  <c r="S79" i="11"/>
  <c r="T79" i="11" s="1"/>
  <c r="S78" i="11"/>
  <c r="T78" i="11" s="1"/>
  <c r="S77" i="11"/>
  <c r="T77" i="11" s="1"/>
  <c r="S76" i="11"/>
  <c r="T76" i="11" s="1"/>
  <c r="S75" i="11"/>
  <c r="T75" i="11" s="1"/>
  <c r="S74" i="11"/>
  <c r="T74" i="11" s="1"/>
  <c r="S73" i="11"/>
  <c r="T73" i="11" s="1"/>
  <c r="S72" i="11"/>
  <c r="T72" i="11" s="1"/>
  <c r="S71" i="11"/>
  <c r="T71" i="11" s="1"/>
  <c r="S70" i="11"/>
  <c r="T70" i="11" s="1"/>
  <c r="S69" i="11"/>
  <c r="T69" i="11" s="1"/>
  <c r="S68" i="11"/>
  <c r="T68" i="11" s="1"/>
  <c r="S67" i="11"/>
  <c r="T67" i="11" s="1"/>
  <c r="S66" i="11"/>
  <c r="T66" i="11" s="1"/>
  <c r="S65" i="11"/>
  <c r="T65" i="11" s="1"/>
  <c r="S64" i="11"/>
  <c r="T64" i="11" s="1"/>
  <c r="S63" i="11"/>
  <c r="T63" i="11" s="1"/>
  <c r="S62" i="11"/>
  <c r="T62" i="11" s="1"/>
  <c r="S61" i="11"/>
  <c r="T61" i="11" s="1"/>
  <c r="S60" i="11"/>
  <c r="T60" i="11" s="1"/>
  <c r="S59" i="11"/>
  <c r="T59" i="11" s="1"/>
  <c r="S58" i="11"/>
  <c r="T58" i="11" s="1"/>
  <c r="S57" i="11"/>
  <c r="T57" i="11" s="1"/>
  <c r="S56" i="11"/>
  <c r="T56" i="11" s="1"/>
  <c r="S55" i="11"/>
  <c r="T55" i="11" s="1"/>
  <c r="S54" i="11"/>
  <c r="T54" i="11" s="1"/>
  <c r="S53" i="11"/>
  <c r="T53" i="11" s="1"/>
  <c r="S52" i="11"/>
  <c r="T52" i="11" s="1"/>
  <c r="S51" i="11"/>
  <c r="T51" i="11" s="1"/>
  <c r="S50" i="11"/>
  <c r="T50" i="11" s="1"/>
  <c r="S49" i="11"/>
  <c r="T49" i="11" s="1"/>
  <c r="S48" i="11"/>
  <c r="T48" i="11" s="1"/>
  <c r="S47" i="11"/>
  <c r="T47" i="11" s="1"/>
  <c r="S46" i="11"/>
  <c r="T46" i="11" s="1"/>
  <c r="S45" i="11"/>
  <c r="T45" i="11" s="1"/>
  <c r="T44" i="11"/>
  <c r="S43" i="11"/>
  <c r="T43" i="11" s="1"/>
  <c r="S42" i="11"/>
  <c r="T42" i="11" s="1"/>
  <c r="S41" i="11"/>
  <c r="T41" i="11" s="1"/>
  <c r="S40" i="11"/>
  <c r="T40" i="11" s="1"/>
  <c r="S39" i="11"/>
  <c r="T39" i="11" s="1"/>
  <c r="S38" i="11"/>
  <c r="T38" i="11" s="1"/>
  <c r="S37" i="11"/>
  <c r="T37" i="11" s="1"/>
  <c r="S36" i="11"/>
  <c r="T36" i="11" s="1"/>
  <c r="S35" i="11"/>
  <c r="T35" i="11" s="1"/>
  <c r="S34" i="11"/>
  <c r="T34" i="11" s="1"/>
  <c r="S33" i="11"/>
  <c r="T33" i="11" s="1"/>
  <c r="S32" i="11"/>
  <c r="T32" i="11" s="1"/>
  <c r="S31" i="11"/>
  <c r="T31" i="11" s="1"/>
  <c r="S30" i="11"/>
  <c r="T30" i="11" s="1"/>
  <c r="S29" i="11"/>
  <c r="T29" i="11" s="1"/>
  <c r="S28" i="11"/>
  <c r="T28" i="11" s="1"/>
  <c r="S27" i="11"/>
  <c r="T27" i="11" s="1"/>
  <c r="S26" i="11"/>
  <c r="T26" i="11" s="1"/>
  <c r="S25" i="11"/>
  <c r="T25" i="11" s="1"/>
  <c r="S24" i="11"/>
  <c r="F24" i="11" s="1"/>
  <c r="T24" i="11" s="1"/>
  <c r="S23" i="11"/>
  <c r="F23" i="11" s="1"/>
  <c r="T23" i="11" s="1"/>
  <c r="S22" i="11"/>
  <c r="F22" i="11" s="1"/>
  <c r="T22" i="11" s="1"/>
  <c r="S21" i="11"/>
  <c r="F21" i="11" s="1"/>
  <c r="T21" i="11" s="1"/>
  <c r="S19" i="11"/>
  <c r="F19" i="11" s="1"/>
  <c r="T19" i="11" s="1"/>
  <c r="S18" i="11"/>
  <c r="F18" i="11" s="1"/>
  <c r="T18" i="11" s="1"/>
  <c r="S17" i="11"/>
  <c r="F17" i="11" s="1"/>
  <c r="T17" i="11" s="1"/>
  <c r="S16" i="11"/>
  <c r="F16" i="11" s="1"/>
  <c r="T16" i="11" s="1"/>
  <c r="S15" i="11"/>
  <c r="E15" i="11"/>
  <c r="E126" i="11" s="1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S126" i="10"/>
  <c r="T126" i="10" s="1"/>
  <c r="S125" i="10"/>
  <c r="T125" i="10" s="1"/>
  <c r="T111" i="10"/>
  <c r="T110" i="10"/>
  <c r="T109" i="10"/>
  <c r="T108" i="10"/>
  <c r="T107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/>
  <c r="T87" i="10"/>
  <c r="T86" i="10"/>
  <c r="T85" i="10"/>
  <c r="T84" i="10"/>
  <c r="T83" i="10"/>
  <c r="T82" i="10"/>
  <c r="T81" i="10"/>
  <c r="T80" i="10"/>
  <c r="T79" i="10"/>
  <c r="T78" i="10"/>
  <c r="T77" i="10"/>
  <c r="T76" i="10"/>
  <c r="T75" i="10"/>
  <c r="T74" i="10"/>
  <c r="S73" i="10"/>
  <c r="T73" i="10" s="1"/>
  <c r="S72" i="10"/>
  <c r="T72" i="10" s="1"/>
  <c r="S71" i="10"/>
  <c r="T71" i="10" s="1"/>
  <c r="S70" i="10"/>
  <c r="T70" i="10" s="1"/>
  <c r="S69" i="10"/>
  <c r="T69" i="10" s="1"/>
  <c r="S68" i="10"/>
  <c r="T68" i="10" s="1"/>
  <c r="S67" i="10"/>
  <c r="T67" i="10" s="1"/>
  <c r="S66" i="10"/>
  <c r="T66" i="10" s="1"/>
  <c r="S64" i="10"/>
  <c r="T64" i="10" s="1"/>
  <c r="S63" i="10"/>
  <c r="T63" i="10" s="1"/>
  <c r="S62" i="10"/>
  <c r="T62" i="10" s="1"/>
  <c r="S61" i="10"/>
  <c r="T61" i="10" s="1"/>
  <c r="S60" i="10"/>
  <c r="T60" i="10" s="1"/>
  <c r="S59" i="10"/>
  <c r="T59" i="10" s="1"/>
  <c r="S58" i="10"/>
  <c r="T58" i="10" s="1"/>
  <c r="S57" i="10"/>
  <c r="T57" i="10" s="1"/>
  <c r="S56" i="10"/>
  <c r="T56" i="10" s="1"/>
  <c r="S55" i="10"/>
  <c r="T55" i="10" s="1"/>
  <c r="S54" i="10"/>
  <c r="T54" i="10" s="1"/>
  <c r="S53" i="10"/>
  <c r="T53" i="10" s="1"/>
  <c r="S52" i="10"/>
  <c r="T52" i="10" s="1"/>
  <c r="S51" i="10"/>
  <c r="T51" i="10" s="1"/>
  <c r="S50" i="10"/>
  <c r="T50" i="10" s="1"/>
  <c r="S49" i="10"/>
  <c r="T49" i="10" s="1"/>
  <c r="S48" i="10"/>
  <c r="T48" i="10" s="1"/>
  <c r="S47" i="10"/>
  <c r="T47" i="10" s="1"/>
  <c r="S46" i="10"/>
  <c r="T46" i="10" s="1"/>
  <c r="S45" i="10"/>
  <c r="T45" i="10" s="1"/>
  <c r="S44" i="10"/>
  <c r="T44" i="10" s="1"/>
  <c r="S43" i="10"/>
  <c r="T43" i="10" s="1"/>
  <c r="S42" i="10"/>
  <c r="T42" i="10" s="1"/>
  <c r="S41" i="10"/>
  <c r="T41" i="10" s="1"/>
  <c r="S40" i="10"/>
  <c r="T40" i="10" s="1"/>
  <c r="S39" i="10"/>
  <c r="T39" i="10" s="1"/>
  <c r="S38" i="10"/>
  <c r="T38" i="10" s="1"/>
  <c r="S37" i="10"/>
  <c r="T37" i="10" s="1"/>
  <c r="S36" i="10"/>
  <c r="T36" i="10" s="1"/>
  <c r="S35" i="10"/>
  <c r="T35" i="10" s="1"/>
  <c r="S34" i="10"/>
  <c r="T34" i="10" s="1"/>
  <c r="S33" i="10"/>
  <c r="T33" i="10" s="1"/>
  <c r="S32" i="10"/>
  <c r="T32" i="10" s="1"/>
  <c r="S31" i="10"/>
  <c r="T31" i="10" s="1"/>
  <c r="S30" i="10"/>
  <c r="T30" i="10" s="1"/>
  <c r="S29" i="10"/>
  <c r="T29" i="10" s="1"/>
  <c r="S28" i="10"/>
  <c r="T28" i="10" s="1"/>
  <c r="S27" i="10"/>
  <c r="T27" i="10" s="1"/>
  <c r="S26" i="10"/>
  <c r="T26" i="10" s="1"/>
  <c r="S25" i="10"/>
  <c r="T25" i="10" s="1"/>
  <c r="S24" i="10"/>
  <c r="T24" i="10" s="1"/>
  <c r="S23" i="10"/>
  <c r="T23" i="10" s="1"/>
  <c r="S22" i="10"/>
  <c r="T22" i="10" s="1"/>
  <c r="S21" i="10"/>
  <c r="T21" i="10" s="1"/>
  <c r="S19" i="10"/>
  <c r="T19" i="10" s="1"/>
  <c r="S18" i="10"/>
  <c r="T18" i="10" s="1"/>
  <c r="S17" i="10"/>
  <c r="T17" i="10" s="1"/>
  <c r="S16" i="10"/>
  <c r="T16" i="10" s="1"/>
  <c r="S15" i="10"/>
  <c r="F15" i="10" s="1"/>
  <c r="E15" i="10"/>
  <c r="E127" i="10" s="1"/>
  <c r="R126" i="9"/>
  <c r="Q126" i="9"/>
  <c r="P126" i="9"/>
  <c r="O126" i="9"/>
  <c r="N126" i="9"/>
  <c r="M126" i="9"/>
  <c r="L126" i="9"/>
  <c r="K126" i="9"/>
  <c r="J126" i="9"/>
  <c r="I126" i="9"/>
  <c r="H126" i="9"/>
  <c r="G126" i="9"/>
  <c r="S125" i="9"/>
  <c r="T125" i="9" s="1"/>
  <c r="S124" i="9"/>
  <c r="T124" i="9" s="1"/>
  <c r="S110" i="9"/>
  <c r="T110" i="9" s="1"/>
  <c r="S109" i="9"/>
  <c r="T109" i="9" s="1"/>
  <c r="S108" i="9"/>
  <c r="T108" i="9" s="1"/>
  <c r="S107" i="9"/>
  <c r="T107" i="9" s="1"/>
  <c r="S104" i="9"/>
  <c r="T104" i="9" s="1"/>
  <c r="S103" i="9"/>
  <c r="T103" i="9" s="1"/>
  <c r="S102" i="9"/>
  <c r="T102" i="9" s="1"/>
  <c r="S101" i="9"/>
  <c r="T101" i="9" s="1"/>
  <c r="S100" i="9"/>
  <c r="T100" i="9" s="1"/>
  <c r="S99" i="9"/>
  <c r="T99" i="9" s="1"/>
  <c r="S98" i="9"/>
  <c r="T98" i="9" s="1"/>
  <c r="S97" i="9"/>
  <c r="T97" i="9" s="1"/>
  <c r="S96" i="9"/>
  <c r="T96" i="9" s="1"/>
  <c r="S95" i="9"/>
  <c r="T95" i="9" s="1"/>
  <c r="S94" i="9"/>
  <c r="T94" i="9" s="1"/>
  <c r="S93" i="9"/>
  <c r="T93" i="9" s="1"/>
  <c r="S92" i="9"/>
  <c r="T92" i="9" s="1"/>
  <c r="S91" i="9"/>
  <c r="T91" i="9" s="1"/>
  <c r="S90" i="9"/>
  <c r="T90" i="9" s="1"/>
  <c r="S89" i="9"/>
  <c r="T89" i="9" s="1"/>
  <c r="S88" i="9"/>
  <c r="T88" i="9" s="1"/>
  <c r="S87" i="9"/>
  <c r="T87" i="9" s="1"/>
  <c r="S86" i="9"/>
  <c r="T86" i="9" s="1"/>
  <c r="S85" i="9"/>
  <c r="T85" i="9" s="1"/>
  <c r="S84" i="9"/>
  <c r="T84" i="9" s="1"/>
  <c r="S83" i="9"/>
  <c r="T83" i="9" s="1"/>
  <c r="S82" i="9"/>
  <c r="T82" i="9" s="1"/>
  <c r="S81" i="9"/>
  <c r="T81" i="9" s="1"/>
  <c r="S80" i="9"/>
  <c r="T80" i="9" s="1"/>
  <c r="S79" i="9"/>
  <c r="T79" i="9" s="1"/>
  <c r="S78" i="9"/>
  <c r="T78" i="9" s="1"/>
  <c r="S77" i="9"/>
  <c r="T77" i="9" s="1"/>
  <c r="S76" i="9"/>
  <c r="T76" i="9" s="1"/>
  <c r="S75" i="9"/>
  <c r="T75" i="9" s="1"/>
  <c r="S74" i="9"/>
  <c r="T74" i="9" s="1"/>
  <c r="S73" i="9"/>
  <c r="T73" i="9" s="1"/>
  <c r="S72" i="9"/>
  <c r="T72" i="9" s="1"/>
  <c r="S71" i="9"/>
  <c r="T71" i="9" s="1"/>
  <c r="S70" i="9"/>
  <c r="T70" i="9" s="1"/>
  <c r="S69" i="9"/>
  <c r="T69" i="9" s="1"/>
  <c r="S68" i="9"/>
  <c r="T68" i="9" s="1"/>
  <c r="S67" i="9"/>
  <c r="T67" i="9" s="1"/>
  <c r="S66" i="9"/>
  <c r="T66" i="9" s="1"/>
  <c r="S65" i="9"/>
  <c r="T65" i="9" s="1"/>
  <c r="S64" i="9"/>
  <c r="T64" i="9" s="1"/>
  <c r="S63" i="9"/>
  <c r="T63" i="9" s="1"/>
  <c r="S62" i="9"/>
  <c r="T62" i="9" s="1"/>
  <c r="S61" i="9"/>
  <c r="T61" i="9" s="1"/>
  <c r="S60" i="9"/>
  <c r="T60" i="9" s="1"/>
  <c r="S59" i="9"/>
  <c r="T59" i="9" s="1"/>
  <c r="S58" i="9"/>
  <c r="T58" i="9" s="1"/>
  <c r="S57" i="9"/>
  <c r="T57" i="9" s="1"/>
  <c r="S56" i="9"/>
  <c r="T56" i="9" s="1"/>
  <c r="S55" i="9"/>
  <c r="T55" i="9" s="1"/>
  <c r="S54" i="9"/>
  <c r="T54" i="9" s="1"/>
  <c r="S53" i="9"/>
  <c r="T53" i="9" s="1"/>
  <c r="S52" i="9"/>
  <c r="T52" i="9" s="1"/>
  <c r="S51" i="9"/>
  <c r="T51" i="9" s="1"/>
  <c r="S50" i="9"/>
  <c r="T50" i="9" s="1"/>
  <c r="S49" i="9"/>
  <c r="T49" i="9" s="1"/>
  <c r="S48" i="9"/>
  <c r="T48" i="9" s="1"/>
  <c r="S47" i="9"/>
  <c r="T47" i="9" s="1"/>
  <c r="S46" i="9"/>
  <c r="T46" i="9" s="1"/>
  <c r="S45" i="9"/>
  <c r="T45" i="9" s="1"/>
  <c r="S44" i="9"/>
  <c r="T44" i="9" s="1"/>
  <c r="S43" i="9"/>
  <c r="T43" i="9" s="1"/>
  <c r="S42" i="9"/>
  <c r="T42" i="9" s="1"/>
  <c r="S41" i="9"/>
  <c r="T41" i="9" s="1"/>
  <c r="S40" i="9"/>
  <c r="T40" i="9" s="1"/>
  <c r="S39" i="9"/>
  <c r="T39" i="9" s="1"/>
  <c r="S38" i="9"/>
  <c r="T38" i="9" s="1"/>
  <c r="S37" i="9"/>
  <c r="T37" i="9" s="1"/>
  <c r="S36" i="9"/>
  <c r="T36" i="9" s="1"/>
  <c r="S35" i="9"/>
  <c r="T35" i="9" s="1"/>
  <c r="S34" i="9"/>
  <c r="T34" i="9" s="1"/>
  <c r="S33" i="9"/>
  <c r="T33" i="9" s="1"/>
  <c r="S32" i="9"/>
  <c r="T32" i="9" s="1"/>
  <c r="S31" i="9"/>
  <c r="T31" i="9" s="1"/>
  <c r="S30" i="9"/>
  <c r="T30" i="9" s="1"/>
  <c r="S29" i="9"/>
  <c r="T29" i="9" s="1"/>
  <c r="S28" i="9"/>
  <c r="T28" i="9" s="1"/>
  <c r="S27" i="9"/>
  <c r="T27" i="9" s="1"/>
  <c r="S26" i="9"/>
  <c r="T26" i="9" s="1"/>
  <c r="S25" i="9"/>
  <c r="T25" i="9" s="1"/>
  <c r="S24" i="9"/>
  <c r="T24" i="9" s="1"/>
  <c r="S23" i="9"/>
  <c r="T23" i="9" s="1"/>
  <c r="S22" i="9"/>
  <c r="T22" i="9" s="1"/>
  <c r="S21" i="9"/>
  <c r="T21" i="9" s="1"/>
  <c r="S19" i="9"/>
  <c r="T19" i="9" s="1"/>
  <c r="S18" i="9"/>
  <c r="T18" i="9" s="1"/>
  <c r="S17" i="9"/>
  <c r="T17" i="9" s="1"/>
  <c r="S16" i="9"/>
  <c r="T16" i="9" s="1"/>
  <c r="S15" i="9"/>
  <c r="E15" i="9"/>
  <c r="R126" i="8"/>
  <c r="Q126" i="8"/>
  <c r="P126" i="8"/>
  <c r="O126" i="8"/>
  <c r="N126" i="8"/>
  <c r="M126" i="8"/>
  <c r="L126" i="8"/>
  <c r="K126" i="8"/>
  <c r="J126" i="8"/>
  <c r="I126" i="8"/>
  <c r="H126" i="8"/>
  <c r="G126" i="8"/>
  <c r="S125" i="8"/>
  <c r="T125" i="8" s="1"/>
  <c r="S124" i="8"/>
  <c r="T124" i="8" s="1"/>
  <c r="S110" i="8"/>
  <c r="T110" i="8" s="1"/>
  <c r="T109" i="8"/>
  <c r="T108" i="8"/>
  <c r="T106" i="8"/>
  <c r="S104" i="8"/>
  <c r="T104" i="8" s="1"/>
  <c r="S103" i="8"/>
  <c r="T103" i="8" s="1"/>
  <c r="S102" i="8"/>
  <c r="T102" i="8" s="1"/>
  <c r="S101" i="8"/>
  <c r="T101" i="8" s="1"/>
  <c r="S100" i="8"/>
  <c r="T100" i="8" s="1"/>
  <c r="S99" i="8"/>
  <c r="T99" i="8" s="1"/>
  <c r="S98" i="8"/>
  <c r="T98" i="8" s="1"/>
  <c r="S97" i="8"/>
  <c r="T97" i="8" s="1"/>
  <c r="S96" i="8"/>
  <c r="T96" i="8" s="1"/>
  <c r="S95" i="8"/>
  <c r="T95" i="8" s="1"/>
  <c r="S94" i="8"/>
  <c r="T94" i="8" s="1"/>
  <c r="S93" i="8"/>
  <c r="T93" i="8" s="1"/>
  <c r="S92" i="8"/>
  <c r="T92" i="8" s="1"/>
  <c r="S91" i="8"/>
  <c r="T91" i="8" s="1"/>
  <c r="S90" i="8"/>
  <c r="T90" i="8" s="1"/>
  <c r="S89" i="8"/>
  <c r="T89" i="8" s="1"/>
  <c r="S88" i="8"/>
  <c r="T88" i="8" s="1"/>
  <c r="S87" i="8"/>
  <c r="T87" i="8" s="1"/>
  <c r="S86" i="8"/>
  <c r="T86" i="8" s="1"/>
  <c r="S85" i="8"/>
  <c r="T85" i="8" s="1"/>
  <c r="S84" i="8"/>
  <c r="T84" i="8" s="1"/>
  <c r="S83" i="8"/>
  <c r="T83" i="8" s="1"/>
  <c r="S82" i="8"/>
  <c r="T82" i="8" s="1"/>
  <c r="S81" i="8"/>
  <c r="T81" i="8" s="1"/>
  <c r="S80" i="8"/>
  <c r="T80" i="8" s="1"/>
  <c r="S79" i="8"/>
  <c r="T79" i="8" s="1"/>
  <c r="S78" i="8"/>
  <c r="T78" i="8" s="1"/>
  <c r="S77" i="8"/>
  <c r="T77" i="8" s="1"/>
  <c r="S76" i="8"/>
  <c r="T76" i="8" s="1"/>
  <c r="S75" i="8"/>
  <c r="T75" i="8" s="1"/>
  <c r="S74" i="8"/>
  <c r="T74" i="8" s="1"/>
  <c r="S73" i="8"/>
  <c r="T73" i="8" s="1"/>
  <c r="S72" i="8"/>
  <c r="T72" i="8" s="1"/>
  <c r="S71" i="8"/>
  <c r="T71" i="8" s="1"/>
  <c r="S70" i="8"/>
  <c r="T70" i="8" s="1"/>
  <c r="S69" i="8"/>
  <c r="T69" i="8" s="1"/>
  <c r="S68" i="8"/>
  <c r="T68" i="8" s="1"/>
  <c r="S67" i="8"/>
  <c r="T67" i="8" s="1"/>
  <c r="S66" i="8"/>
  <c r="T66" i="8" s="1"/>
  <c r="S65" i="8"/>
  <c r="T65" i="8" s="1"/>
  <c r="S64" i="8"/>
  <c r="T64" i="8" s="1"/>
  <c r="S63" i="8"/>
  <c r="T63" i="8" s="1"/>
  <c r="S62" i="8"/>
  <c r="T62" i="8" s="1"/>
  <c r="S61" i="8"/>
  <c r="T61" i="8" s="1"/>
  <c r="S60" i="8"/>
  <c r="T60" i="8" s="1"/>
  <c r="S59" i="8"/>
  <c r="T59" i="8" s="1"/>
  <c r="S58" i="8"/>
  <c r="T58" i="8" s="1"/>
  <c r="S57" i="8"/>
  <c r="T57" i="8" s="1"/>
  <c r="S56" i="8"/>
  <c r="T56" i="8" s="1"/>
  <c r="S55" i="8"/>
  <c r="T55" i="8" s="1"/>
  <c r="S54" i="8"/>
  <c r="T54" i="8" s="1"/>
  <c r="S53" i="8"/>
  <c r="T53" i="8" s="1"/>
  <c r="S52" i="8"/>
  <c r="T52" i="8" s="1"/>
  <c r="S51" i="8"/>
  <c r="T51" i="8" s="1"/>
  <c r="S50" i="8"/>
  <c r="T50" i="8" s="1"/>
  <c r="S49" i="8"/>
  <c r="T49" i="8" s="1"/>
  <c r="S48" i="8"/>
  <c r="T48" i="8" s="1"/>
  <c r="S47" i="8"/>
  <c r="T47" i="8" s="1"/>
  <c r="S46" i="8"/>
  <c r="T46" i="8" s="1"/>
  <c r="S45" i="8"/>
  <c r="T45" i="8" s="1"/>
  <c r="T44" i="8"/>
  <c r="S43" i="8"/>
  <c r="T43" i="8" s="1"/>
  <c r="S42" i="8"/>
  <c r="T42" i="8" s="1"/>
  <c r="S41" i="8"/>
  <c r="T41" i="8" s="1"/>
  <c r="S40" i="8"/>
  <c r="T40" i="8" s="1"/>
  <c r="S39" i="8"/>
  <c r="T39" i="8" s="1"/>
  <c r="S38" i="8"/>
  <c r="T38" i="8" s="1"/>
  <c r="S37" i="8"/>
  <c r="T37" i="8" s="1"/>
  <c r="S36" i="8"/>
  <c r="T36" i="8" s="1"/>
  <c r="S35" i="8"/>
  <c r="T35" i="8" s="1"/>
  <c r="S34" i="8"/>
  <c r="T34" i="8" s="1"/>
  <c r="S33" i="8"/>
  <c r="T33" i="8" s="1"/>
  <c r="S32" i="8"/>
  <c r="T32" i="8" s="1"/>
  <c r="S31" i="8"/>
  <c r="T31" i="8" s="1"/>
  <c r="S30" i="8"/>
  <c r="T30" i="8" s="1"/>
  <c r="S29" i="8"/>
  <c r="T29" i="8" s="1"/>
  <c r="S28" i="8"/>
  <c r="T28" i="8" s="1"/>
  <c r="S27" i="8"/>
  <c r="T27" i="8" s="1"/>
  <c r="S26" i="8"/>
  <c r="T26" i="8" s="1"/>
  <c r="S25" i="8"/>
  <c r="T25" i="8" s="1"/>
  <c r="S24" i="8"/>
  <c r="T24" i="8" s="1"/>
  <c r="S23" i="8"/>
  <c r="T23" i="8" s="1"/>
  <c r="S22" i="8"/>
  <c r="T22" i="8" s="1"/>
  <c r="S21" i="8"/>
  <c r="T21" i="8" s="1"/>
  <c r="S19" i="8"/>
  <c r="T19" i="8" s="1"/>
  <c r="S18" i="8"/>
  <c r="T18" i="8" s="1"/>
  <c r="S17" i="8"/>
  <c r="T17" i="8" s="1"/>
  <c r="S16" i="8"/>
  <c r="T16" i="8" s="1"/>
  <c r="S15" i="8"/>
  <c r="F15" i="8" s="1"/>
  <c r="T15" i="8" s="1"/>
  <c r="E15" i="8"/>
  <c r="E126" i="8" s="1"/>
  <c r="R126" i="7"/>
  <c r="Q126" i="7"/>
  <c r="P126" i="7"/>
  <c r="O126" i="7"/>
  <c r="N126" i="7"/>
  <c r="M126" i="7"/>
  <c r="L126" i="7"/>
  <c r="K126" i="7"/>
  <c r="J126" i="7"/>
  <c r="I126" i="7"/>
  <c r="H126" i="7"/>
  <c r="G126" i="7"/>
  <c r="S125" i="7"/>
  <c r="T125" i="7" s="1"/>
  <c r="S111" i="7"/>
  <c r="T111" i="7" s="1"/>
  <c r="S110" i="7"/>
  <c r="T110" i="7" s="1"/>
  <c r="S109" i="7"/>
  <c r="T109" i="7" s="1"/>
  <c r="S108" i="7"/>
  <c r="T108" i="7" s="1"/>
  <c r="S106" i="7"/>
  <c r="T106" i="7" s="1"/>
  <c r="S104" i="7"/>
  <c r="T104" i="7" s="1"/>
  <c r="S103" i="7"/>
  <c r="T103" i="7" s="1"/>
  <c r="S102" i="7"/>
  <c r="T102" i="7" s="1"/>
  <c r="S101" i="7"/>
  <c r="T101" i="7" s="1"/>
  <c r="S100" i="7"/>
  <c r="T100" i="7" s="1"/>
  <c r="S99" i="7"/>
  <c r="T99" i="7" s="1"/>
  <c r="S98" i="7"/>
  <c r="T98" i="7" s="1"/>
  <c r="S97" i="7"/>
  <c r="T97" i="7" s="1"/>
  <c r="S96" i="7"/>
  <c r="T96" i="7" s="1"/>
  <c r="S95" i="7"/>
  <c r="T95" i="7" s="1"/>
  <c r="S94" i="7"/>
  <c r="T94" i="7" s="1"/>
  <c r="S93" i="7"/>
  <c r="T93" i="7" s="1"/>
  <c r="S92" i="7"/>
  <c r="T92" i="7" s="1"/>
  <c r="S91" i="7"/>
  <c r="T91" i="7" s="1"/>
  <c r="S90" i="7"/>
  <c r="T90" i="7" s="1"/>
  <c r="S89" i="7"/>
  <c r="T89" i="7" s="1"/>
  <c r="S88" i="7"/>
  <c r="T88" i="7" s="1"/>
  <c r="S87" i="7"/>
  <c r="T87" i="7" s="1"/>
  <c r="S86" i="7"/>
  <c r="T86" i="7" s="1"/>
  <c r="S85" i="7"/>
  <c r="T85" i="7" s="1"/>
  <c r="S84" i="7"/>
  <c r="T84" i="7" s="1"/>
  <c r="S83" i="7"/>
  <c r="T83" i="7" s="1"/>
  <c r="S82" i="7"/>
  <c r="T82" i="7" s="1"/>
  <c r="S81" i="7"/>
  <c r="T81" i="7" s="1"/>
  <c r="S80" i="7"/>
  <c r="T80" i="7" s="1"/>
  <c r="S79" i="7"/>
  <c r="T79" i="7" s="1"/>
  <c r="S78" i="7"/>
  <c r="T78" i="7" s="1"/>
  <c r="S77" i="7"/>
  <c r="T77" i="7" s="1"/>
  <c r="S76" i="7"/>
  <c r="T76" i="7" s="1"/>
  <c r="S75" i="7"/>
  <c r="T75" i="7" s="1"/>
  <c r="S74" i="7"/>
  <c r="T74" i="7" s="1"/>
  <c r="S73" i="7"/>
  <c r="T73" i="7" s="1"/>
  <c r="S72" i="7"/>
  <c r="T72" i="7" s="1"/>
  <c r="S71" i="7"/>
  <c r="T71" i="7" s="1"/>
  <c r="S70" i="7"/>
  <c r="T70" i="7" s="1"/>
  <c r="S69" i="7"/>
  <c r="T69" i="7" s="1"/>
  <c r="S68" i="7"/>
  <c r="T68" i="7" s="1"/>
  <c r="S67" i="7"/>
  <c r="T67" i="7" s="1"/>
  <c r="S66" i="7"/>
  <c r="T66" i="7" s="1"/>
  <c r="S64" i="7"/>
  <c r="T64" i="7" s="1"/>
  <c r="S63" i="7"/>
  <c r="T63" i="7" s="1"/>
  <c r="S62" i="7"/>
  <c r="T62" i="7" s="1"/>
  <c r="S61" i="7"/>
  <c r="T61" i="7" s="1"/>
  <c r="S60" i="7"/>
  <c r="T60" i="7" s="1"/>
  <c r="S59" i="7"/>
  <c r="T59" i="7" s="1"/>
  <c r="S58" i="7"/>
  <c r="T58" i="7" s="1"/>
  <c r="S57" i="7"/>
  <c r="T57" i="7" s="1"/>
  <c r="S56" i="7"/>
  <c r="T56" i="7" s="1"/>
  <c r="S55" i="7"/>
  <c r="T55" i="7" s="1"/>
  <c r="S54" i="7"/>
  <c r="T54" i="7" s="1"/>
  <c r="S53" i="7"/>
  <c r="T53" i="7" s="1"/>
  <c r="S52" i="7"/>
  <c r="T52" i="7" s="1"/>
  <c r="S51" i="7"/>
  <c r="T51" i="7" s="1"/>
  <c r="S50" i="7"/>
  <c r="T50" i="7" s="1"/>
  <c r="S49" i="7"/>
  <c r="T49" i="7" s="1"/>
  <c r="S48" i="7"/>
  <c r="T48" i="7" s="1"/>
  <c r="S47" i="7"/>
  <c r="T47" i="7" s="1"/>
  <c r="S46" i="7"/>
  <c r="T46" i="7" s="1"/>
  <c r="S45" i="7"/>
  <c r="T45" i="7" s="1"/>
  <c r="S44" i="7"/>
  <c r="T44" i="7" s="1"/>
  <c r="S43" i="7"/>
  <c r="T43" i="7" s="1"/>
  <c r="S42" i="7"/>
  <c r="T42" i="7" s="1"/>
  <c r="S41" i="7"/>
  <c r="T41" i="7" s="1"/>
  <c r="S40" i="7"/>
  <c r="T40" i="7" s="1"/>
  <c r="S39" i="7"/>
  <c r="T39" i="7" s="1"/>
  <c r="S38" i="7"/>
  <c r="T38" i="7" s="1"/>
  <c r="S37" i="7"/>
  <c r="T37" i="7" s="1"/>
  <c r="S36" i="7"/>
  <c r="T36" i="7" s="1"/>
  <c r="S35" i="7"/>
  <c r="T35" i="7" s="1"/>
  <c r="S34" i="7"/>
  <c r="T34" i="7" s="1"/>
  <c r="S33" i="7"/>
  <c r="T33" i="7" s="1"/>
  <c r="S32" i="7"/>
  <c r="F32" i="7" s="1"/>
  <c r="T32" i="7" s="1"/>
  <c r="S31" i="7"/>
  <c r="F31" i="7" s="1"/>
  <c r="T31" i="7" s="1"/>
  <c r="S30" i="7"/>
  <c r="T30" i="7" s="1"/>
  <c r="S29" i="7"/>
  <c r="F29" i="7" s="1"/>
  <c r="T29" i="7" s="1"/>
  <c r="S28" i="7"/>
  <c r="F28" i="7" s="1"/>
  <c r="T28" i="7" s="1"/>
  <c r="S27" i="7"/>
  <c r="F27" i="7" s="1"/>
  <c r="T27" i="7" s="1"/>
  <c r="S26" i="7"/>
  <c r="F26" i="7" s="1"/>
  <c r="T26" i="7" s="1"/>
  <c r="S25" i="7"/>
  <c r="F25" i="7" s="1"/>
  <c r="T25" i="7" s="1"/>
  <c r="S24" i="7"/>
  <c r="F24" i="7" s="1"/>
  <c r="T24" i="7" s="1"/>
  <c r="S23" i="7"/>
  <c r="F23" i="7" s="1"/>
  <c r="T23" i="7" s="1"/>
  <c r="S22" i="7"/>
  <c r="F22" i="7" s="1"/>
  <c r="T22" i="7" s="1"/>
  <c r="S21" i="7"/>
  <c r="F21" i="7" s="1"/>
  <c r="T21" i="7" s="1"/>
  <c r="S19" i="7"/>
  <c r="S18" i="7"/>
  <c r="F18" i="7" s="1"/>
  <c r="T18" i="7" s="1"/>
  <c r="S17" i="7"/>
  <c r="F17" i="7" s="1"/>
  <c r="T17" i="7" s="1"/>
  <c r="S16" i="7"/>
  <c r="F16" i="7" s="1"/>
  <c r="T16" i="7" s="1"/>
  <c r="S15" i="7"/>
  <c r="F15" i="7" s="1"/>
  <c r="T15" i="7" s="1"/>
  <c r="E15" i="7"/>
  <c r="R127" i="6"/>
  <c r="Q127" i="6"/>
  <c r="P127" i="6"/>
  <c r="O127" i="6"/>
  <c r="N127" i="6"/>
  <c r="M127" i="6"/>
  <c r="L127" i="6"/>
  <c r="K127" i="6"/>
  <c r="J127" i="6"/>
  <c r="I127" i="6"/>
  <c r="H127" i="6"/>
  <c r="G127" i="6"/>
  <c r="S126" i="6"/>
  <c r="T126" i="6" s="1"/>
  <c r="S125" i="6"/>
  <c r="T125" i="6" s="1"/>
  <c r="S111" i="6"/>
  <c r="T111" i="6" s="1"/>
  <c r="S110" i="6"/>
  <c r="T110" i="6" s="1"/>
  <c r="S109" i="6"/>
  <c r="T109" i="6" s="1"/>
  <c r="S108" i="6"/>
  <c r="T108" i="6" s="1"/>
  <c r="S106" i="6"/>
  <c r="T106" i="6" s="1"/>
  <c r="S104" i="6"/>
  <c r="T104" i="6" s="1"/>
  <c r="S103" i="6"/>
  <c r="T103" i="6" s="1"/>
  <c r="S102" i="6"/>
  <c r="T102" i="6" s="1"/>
  <c r="S101" i="6"/>
  <c r="T101" i="6" s="1"/>
  <c r="S100" i="6"/>
  <c r="T100" i="6" s="1"/>
  <c r="S99" i="6"/>
  <c r="T99" i="6" s="1"/>
  <c r="S98" i="6"/>
  <c r="T98" i="6" s="1"/>
  <c r="S97" i="6"/>
  <c r="T97" i="6" s="1"/>
  <c r="S96" i="6"/>
  <c r="T96" i="6" s="1"/>
  <c r="S95" i="6"/>
  <c r="T95" i="6" s="1"/>
  <c r="S94" i="6"/>
  <c r="T94" i="6" s="1"/>
  <c r="S93" i="6"/>
  <c r="T93" i="6" s="1"/>
  <c r="S92" i="6"/>
  <c r="T92" i="6" s="1"/>
  <c r="S91" i="6"/>
  <c r="T91" i="6" s="1"/>
  <c r="S90" i="6"/>
  <c r="T90" i="6" s="1"/>
  <c r="S89" i="6"/>
  <c r="T89" i="6" s="1"/>
  <c r="S88" i="6"/>
  <c r="T88" i="6" s="1"/>
  <c r="S87" i="6"/>
  <c r="T87" i="6" s="1"/>
  <c r="S86" i="6"/>
  <c r="T86" i="6" s="1"/>
  <c r="S85" i="6"/>
  <c r="T85" i="6" s="1"/>
  <c r="S84" i="6"/>
  <c r="T84" i="6" s="1"/>
  <c r="S83" i="6"/>
  <c r="T83" i="6" s="1"/>
  <c r="S82" i="6"/>
  <c r="T82" i="6" s="1"/>
  <c r="S81" i="6"/>
  <c r="T81" i="6" s="1"/>
  <c r="S80" i="6"/>
  <c r="T80" i="6" s="1"/>
  <c r="S79" i="6"/>
  <c r="T79" i="6" s="1"/>
  <c r="S78" i="6"/>
  <c r="T78" i="6" s="1"/>
  <c r="S77" i="6"/>
  <c r="T77" i="6" s="1"/>
  <c r="S76" i="6"/>
  <c r="T76" i="6" s="1"/>
  <c r="S75" i="6"/>
  <c r="T75" i="6" s="1"/>
  <c r="S74" i="6"/>
  <c r="T74" i="6" s="1"/>
  <c r="S73" i="6"/>
  <c r="T73" i="6" s="1"/>
  <c r="S72" i="6"/>
  <c r="T72" i="6" s="1"/>
  <c r="S71" i="6"/>
  <c r="T71" i="6" s="1"/>
  <c r="S70" i="6"/>
  <c r="T70" i="6" s="1"/>
  <c r="S69" i="6"/>
  <c r="T69" i="6" s="1"/>
  <c r="S68" i="6"/>
  <c r="T68" i="6" s="1"/>
  <c r="S67" i="6"/>
  <c r="T67" i="6" s="1"/>
  <c r="S66" i="6"/>
  <c r="T66" i="6" s="1"/>
  <c r="S65" i="6"/>
  <c r="T65" i="6" s="1"/>
  <c r="S64" i="6"/>
  <c r="T64" i="6" s="1"/>
  <c r="S62" i="6"/>
  <c r="T62" i="6" s="1"/>
  <c r="S61" i="6"/>
  <c r="T61" i="6" s="1"/>
  <c r="S60" i="6"/>
  <c r="T60" i="6" s="1"/>
  <c r="S59" i="6"/>
  <c r="T59" i="6" s="1"/>
  <c r="S58" i="6"/>
  <c r="T58" i="6" s="1"/>
  <c r="S57" i="6"/>
  <c r="T57" i="6" s="1"/>
  <c r="S56" i="6"/>
  <c r="T56" i="6" s="1"/>
  <c r="S55" i="6"/>
  <c r="T55" i="6" s="1"/>
  <c r="S54" i="6"/>
  <c r="T54" i="6" s="1"/>
  <c r="S53" i="6"/>
  <c r="T53" i="6" s="1"/>
  <c r="S52" i="6"/>
  <c r="T52" i="6" s="1"/>
  <c r="S51" i="6"/>
  <c r="T51" i="6" s="1"/>
  <c r="S50" i="6"/>
  <c r="T50" i="6" s="1"/>
  <c r="S49" i="6"/>
  <c r="T49" i="6" s="1"/>
  <c r="S48" i="6"/>
  <c r="T48" i="6" s="1"/>
  <c r="S47" i="6"/>
  <c r="T47" i="6" s="1"/>
  <c r="S46" i="6"/>
  <c r="T46" i="6" s="1"/>
  <c r="S45" i="6"/>
  <c r="T45" i="6" s="1"/>
  <c r="S44" i="6"/>
  <c r="T44" i="6" s="1"/>
  <c r="S43" i="6"/>
  <c r="T43" i="6" s="1"/>
  <c r="S42" i="6"/>
  <c r="T42" i="6" s="1"/>
  <c r="S41" i="6"/>
  <c r="T41" i="6" s="1"/>
  <c r="S40" i="6"/>
  <c r="T40" i="6" s="1"/>
  <c r="S39" i="6"/>
  <c r="T39" i="6" s="1"/>
  <c r="S38" i="6"/>
  <c r="T38" i="6" s="1"/>
  <c r="S37" i="6"/>
  <c r="T37" i="6" s="1"/>
  <c r="S36" i="6"/>
  <c r="T36" i="6" s="1"/>
  <c r="S35" i="6"/>
  <c r="T35" i="6" s="1"/>
  <c r="S34" i="6"/>
  <c r="T34" i="6" s="1"/>
  <c r="S33" i="6"/>
  <c r="T33" i="6" s="1"/>
  <c r="S32" i="6"/>
  <c r="T32" i="6" s="1"/>
  <c r="S31" i="6"/>
  <c r="T31" i="6" s="1"/>
  <c r="S30" i="6"/>
  <c r="T30" i="6" s="1"/>
  <c r="S29" i="6"/>
  <c r="T29" i="6" s="1"/>
  <c r="S28" i="6"/>
  <c r="T28" i="6" s="1"/>
  <c r="S27" i="6"/>
  <c r="T27" i="6" s="1"/>
  <c r="S26" i="6"/>
  <c r="T26" i="6" s="1"/>
  <c r="S25" i="6"/>
  <c r="T25" i="6" s="1"/>
  <c r="S24" i="6"/>
  <c r="T24" i="6" s="1"/>
  <c r="S23" i="6"/>
  <c r="T23" i="6" s="1"/>
  <c r="S22" i="6"/>
  <c r="T22" i="6" s="1"/>
  <c r="S21" i="6"/>
  <c r="T21" i="6" s="1"/>
  <c r="S19" i="6"/>
  <c r="T19" i="6" s="1"/>
  <c r="S18" i="6"/>
  <c r="F18" i="6" s="1"/>
  <c r="T18" i="6" s="1"/>
  <c r="S17" i="6"/>
  <c r="T17" i="6" s="1"/>
  <c r="S16" i="6"/>
  <c r="T16" i="6" s="1"/>
  <c r="S15" i="6"/>
  <c r="F15" i="6" s="1"/>
  <c r="E15" i="6"/>
  <c r="E127" i="6" s="1"/>
  <c r="R125" i="5"/>
  <c r="Q125" i="5"/>
  <c r="P125" i="5"/>
  <c r="O125" i="5"/>
  <c r="N125" i="5"/>
  <c r="M125" i="5"/>
  <c r="L125" i="5"/>
  <c r="K125" i="5"/>
  <c r="J125" i="5"/>
  <c r="I125" i="5"/>
  <c r="H125" i="5"/>
  <c r="G125" i="5"/>
  <c r="H128" i="5" s="1"/>
  <c r="S124" i="5"/>
  <c r="T124" i="5" s="1"/>
  <c r="S110" i="5"/>
  <c r="T110" i="5" s="1"/>
  <c r="S109" i="5"/>
  <c r="T109" i="5" s="1"/>
  <c r="S108" i="5"/>
  <c r="T108" i="5" s="1"/>
  <c r="S106" i="5"/>
  <c r="T106" i="5" s="1"/>
  <c r="S104" i="5"/>
  <c r="T104" i="5" s="1"/>
  <c r="S103" i="5"/>
  <c r="T103" i="5" s="1"/>
  <c r="S102" i="5"/>
  <c r="T102" i="5" s="1"/>
  <c r="S101" i="5"/>
  <c r="T101" i="5" s="1"/>
  <c r="S100" i="5"/>
  <c r="T100" i="5" s="1"/>
  <c r="S99" i="5"/>
  <c r="T99" i="5" s="1"/>
  <c r="S98" i="5"/>
  <c r="T98" i="5" s="1"/>
  <c r="S97" i="5"/>
  <c r="T97" i="5" s="1"/>
  <c r="S96" i="5"/>
  <c r="T96" i="5" s="1"/>
  <c r="S95" i="5"/>
  <c r="T95" i="5" s="1"/>
  <c r="S94" i="5"/>
  <c r="T94" i="5" s="1"/>
  <c r="S93" i="5"/>
  <c r="T93" i="5" s="1"/>
  <c r="S92" i="5"/>
  <c r="T92" i="5" s="1"/>
  <c r="S91" i="5"/>
  <c r="T91" i="5" s="1"/>
  <c r="S90" i="5"/>
  <c r="T90" i="5" s="1"/>
  <c r="S89" i="5"/>
  <c r="T89" i="5" s="1"/>
  <c r="S88" i="5"/>
  <c r="T88" i="5" s="1"/>
  <c r="S87" i="5"/>
  <c r="T87" i="5" s="1"/>
  <c r="S86" i="5"/>
  <c r="T86" i="5" s="1"/>
  <c r="S85" i="5"/>
  <c r="T85" i="5" s="1"/>
  <c r="S84" i="5"/>
  <c r="T84" i="5" s="1"/>
  <c r="S83" i="5"/>
  <c r="T83" i="5" s="1"/>
  <c r="S82" i="5"/>
  <c r="T82" i="5" s="1"/>
  <c r="S81" i="5"/>
  <c r="T81" i="5" s="1"/>
  <c r="S80" i="5"/>
  <c r="T80" i="5" s="1"/>
  <c r="S79" i="5"/>
  <c r="T79" i="5" s="1"/>
  <c r="S78" i="5"/>
  <c r="T78" i="5" s="1"/>
  <c r="S77" i="5"/>
  <c r="T77" i="5" s="1"/>
  <c r="S76" i="5"/>
  <c r="T76" i="5" s="1"/>
  <c r="S75" i="5"/>
  <c r="T75" i="5" s="1"/>
  <c r="S74" i="5"/>
  <c r="T74" i="5" s="1"/>
  <c r="S73" i="5"/>
  <c r="T73" i="5" s="1"/>
  <c r="S72" i="5"/>
  <c r="T72" i="5" s="1"/>
  <c r="S71" i="5"/>
  <c r="T71" i="5" s="1"/>
  <c r="S70" i="5"/>
  <c r="T70" i="5" s="1"/>
  <c r="S69" i="5"/>
  <c r="T69" i="5" s="1"/>
  <c r="S68" i="5"/>
  <c r="T68" i="5" s="1"/>
  <c r="S67" i="5"/>
  <c r="T67" i="5" s="1"/>
  <c r="S66" i="5"/>
  <c r="T66" i="5" s="1"/>
  <c r="S65" i="5"/>
  <c r="T65" i="5" s="1"/>
  <c r="S64" i="5"/>
  <c r="T64" i="5" s="1"/>
  <c r="S63" i="5"/>
  <c r="T63" i="5" s="1"/>
  <c r="S62" i="5"/>
  <c r="T62" i="5" s="1"/>
  <c r="S61" i="5"/>
  <c r="T61" i="5" s="1"/>
  <c r="S60" i="5"/>
  <c r="T60" i="5" s="1"/>
  <c r="S59" i="5"/>
  <c r="T59" i="5" s="1"/>
  <c r="S58" i="5"/>
  <c r="T58" i="5" s="1"/>
  <c r="S57" i="5"/>
  <c r="T57" i="5" s="1"/>
  <c r="S56" i="5"/>
  <c r="T56" i="5" s="1"/>
  <c r="S55" i="5"/>
  <c r="T55" i="5" s="1"/>
  <c r="S54" i="5"/>
  <c r="T54" i="5" s="1"/>
  <c r="S53" i="5"/>
  <c r="T53" i="5" s="1"/>
  <c r="S52" i="5"/>
  <c r="T52" i="5" s="1"/>
  <c r="S51" i="5"/>
  <c r="T51" i="5" s="1"/>
  <c r="S50" i="5"/>
  <c r="T50" i="5" s="1"/>
  <c r="S49" i="5"/>
  <c r="T49" i="5" s="1"/>
  <c r="S48" i="5"/>
  <c r="T48" i="5" s="1"/>
  <c r="S47" i="5"/>
  <c r="T47" i="5" s="1"/>
  <c r="S46" i="5"/>
  <c r="T46" i="5" s="1"/>
  <c r="S45" i="5"/>
  <c r="T45" i="5" s="1"/>
  <c r="S44" i="5"/>
  <c r="T44" i="5" s="1"/>
  <c r="S43" i="5"/>
  <c r="T43" i="5" s="1"/>
  <c r="S42" i="5"/>
  <c r="T42" i="5" s="1"/>
  <c r="S41" i="5"/>
  <c r="T41" i="5" s="1"/>
  <c r="S40" i="5"/>
  <c r="T40" i="5" s="1"/>
  <c r="S39" i="5"/>
  <c r="T39" i="5" s="1"/>
  <c r="S38" i="5"/>
  <c r="T38" i="5" s="1"/>
  <c r="S37" i="5"/>
  <c r="T37" i="5" s="1"/>
  <c r="S36" i="5"/>
  <c r="T36" i="5" s="1"/>
  <c r="S35" i="5"/>
  <c r="T35" i="5" s="1"/>
  <c r="S34" i="5"/>
  <c r="T34" i="5" s="1"/>
  <c r="S33" i="5"/>
  <c r="F33" i="5" s="1"/>
  <c r="T33" i="5" s="1"/>
  <c r="S32" i="5"/>
  <c r="T32" i="5" s="1"/>
  <c r="S31" i="5"/>
  <c r="T31" i="5" s="1"/>
  <c r="S30" i="5"/>
  <c r="T30" i="5" s="1"/>
  <c r="S29" i="5"/>
  <c r="T29" i="5" s="1"/>
  <c r="S28" i="5"/>
  <c r="T28" i="5" s="1"/>
  <c r="S27" i="5"/>
  <c r="T27" i="5" s="1"/>
  <c r="S26" i="5"/>
  <c r="T26" i="5" s="1"/>
  <c r="S25" i="5"/>
  <c r="T25" i="5" s="1"/>
  <c r="S24" i="5"/>
  <c r="T24" i="5" s="1"/>
  <c r="S23" i="5"/>
  <c r="T23" i="5" s="1"/>
  <c r="S22" i="5"/>
  <c r="T22" i="5" s="1"/>
  <c r="S21" i="5"/>
  <c r="T21" i="5" s="1"/>
  <c r="S19" i="5"/>
  <c r="T19" i="5" s="1"/>
  <c r="S18" i="5"/>
  <c r="T18" i="5" s="1"/>
  <c r="S17" i="5"/>
  <c r="T17" i="5" s="1"/>
  <c r="S16" i="5"/>
  <c r="T16" i="5" s="1"/>
  <c r="S15" i="5"/>
  <c r="F15" i="5" s="1"/>
  <c r="E15" i="5"/>
  <c r="E125" i="5" s="1"/>
  <c r="R125" i="4"/>
  <c r="Q125" i="4"/>
  <c r="P125" i="4"/>
  <c r="O125" i="4"/>
  <c r="N125" i="4"/>
  <c r="M125" i="4"/>
  <c r="L125" i="4"/>
  <c r="K125" i="4"/>
  <c r="J125" i="4"/>
  <c r="I125" i="4"/>
  <c r="I125" i="19" s="1"/>
  <c r="I126" i="19" s="1"/>
  <c r="H125" i="4"/>
  <c r="H125" i="19" s="1"/>
  <c r="H126" i="19" s="1"/>
  <c r="G125" i="4"/>
  <c r="S124" i="4"/>
  <c r="T124" i="4" s="1"/>
  <c r="S123" i="4"/>
  <c r="T123" i="4" s="1"/>
  <c r="S109" i="4"/>
  <c r="T109" i="4" s="1"/>
  <c r="S108" i="4"/>
  <c r="T108" i="4" s="1"/>
  <c r="S106" i="4"/>
  <c r="T106" i="4" s="1"/>
  <c r="S104" i="4"/>
  <c r="T104" i="4" s="1"/>
  <c r="S103" i="4"/>
  <c r="T103" i="4" s="1"/>
  <c r="S102" i="4"/>
  <c r="T102" i="4" s="1"/>
  <c r="S101" i="4"/>
  <c r="T101" i="4" s="1"/>
  <c r="S100" i="4"/>
  <c r="T100" i="4" s="1"/>
  <c r="S99" i="4"/>
  <c r="T99" i="4" s="1"/>
  <c r="S98" i="4"/>
  <c r="T98" i="4" s="1"/>
  <c r="S97" i="4"/>
  <c r="T97" i="4" s="1"/>
  <c r="S96" i="4"/>
  <c r="T96" i="4" s="1"/>
  <c r="S95" i="4"/>
  <c r="T95" i="4" s="1"/>
  <c r="S94" i="4"/>
  <c r="T94" i="4" s="1"/>
  <c r="S93" i="4"/>
  <c r="T93" i="4" s="1"/>
  <c r="S92" i="4"/>
  <c r="T92" i="4" s="1"/>
  <c r="S91" i="4"/>
  <c r="T91" i="4" s="1"/>
  <c r="S90" i="4"/>
  <c r="T90" i="4" s="1"/>
  <c r="S89" i="4"/>
  <c r="T89" i="4" s="1"/>
  <c r="S88" i="4"/>
  <c r="T88" i="4" s="1"/>
  <c r="S87" i="4"/>
  <c r="T87" i="4" s="1"/>
  <c r="S86" i="4"/>
  <c r="T86" i="4" s="1"/>
  <c r="S85" i="4"/>
  <c r="T85" i="4" s="1"/>
  <c r="S84" i="4"/>
  <c r="T84" i="4" s="1"/>
  <c r="S83" i="4"/>
  <c r="T83" i="4" s="1"/>
  <c r="S82" i="4"/>
  <c r="T82" i="4" s="1"/>
  <c r="S81" i="4"/>
  <c r="T81" i="4" s="1"/>
  <c r="S80" i="4"/>
  <c r="T80" i="4" s="1"/>
  <c r="S79" i="4"/>
  <c r="T79" i="4" s="1"/>
  <c r="S78" i="4"/>
  <c r="T78" i="4" s="1"/>
  <c r="S77" i="4"/>
  <c r="T77" i="4" s="1"/>
  <c r="S76" i="4"/>
  <c r="T76" i="4" s="1"/>
  <c r="S75" i="4"/>
  <c r="T75" i="4" s="1"/>
  <c r="S74" i="4"/>
  <c r="T74" i="4" s="1"/>
  <c r="S73" i="4"/>
  <c r="T73" i="4" s="1"/>
  <c r="S72" i="4"/>
  <c r="T72" i="4" s="1"/>
  <c r="S71" i="4"/>
  <c r="T71" i="4" s="1"/>
  <c r="S70" i="4"/>
  <c r="T70" i="4" s="1"/>
  <c r="S69" i="4"/>
  <c r="T69" i="4" s="1"/>
  <c r="S68" i="4"/>
  <c r="T68" i="4" s="1"/>
  <c r="S67" i="4"/>
  <c r="T67" i="4" s="1"/>
  <c r="S66" i="4"/>
  <c r="T66" i="4" s="1"/>
  <c r="S65" i="4"/>
  <c r="T65" i="4" s="1"/>
  <c r="S64" i="4"/>
  <c r="T64" i="4" s="1"/>
  <c r="S62" i="4"/>
  <c r="T62" i="4" s="1"/>
  <c r="S61" i="4"/>
  <c r="T61" i="4" s="1"/>
  <c r="S60" i="4"/>
  <c r="T60" i="4" s="1"/>
  <c r="S59" i="4"/>
  <c r="T59" i="4" s="1"/>
  <c r="S58" i="4"/>
  <c r="T58" i="4" s="1"/>
  <c r="S57" i="4"/>
  <c r="T57" i="4" s="1"/>
  <c r="S56" i="4"/>
  <c r="T56" i="4" s="1"/>
  <c r="S55" i="4"/>
  <c r="T55" i="4" s="1"/>
  <c r="S54" i="4"/>
  <c r="T54" i="4" s="1"/>
  <c r="S53" i="4"/>
  <c r="T53" i="4" s="1"/>
  <c r="S52" i="4"/>
  <c r="T52" i="4" s="1"/>
  <c r="S51" i="4"/>
  <c r="T51" i="4" s="1"/>
  <c r="S50" i="4"/>
  <c r="T50" i="4" s="1"/>
  <c r="S49" i="4"/>
  <c r="T49" i="4" s="1"/>
  <c r="S48" i="4"/>
  <c r="T48" i="4" s="1"/>
  <c r="S47" i="4"/>
  <c r="T47" i="4" s="1"/>
  <c r="S46" i="4"/>
  <c r="T46" i="4" s="1"/>
  <c r="S45" i="4"/>
  <c r="T45" i="4" s="1"/>
  <c r="S44" i="4"/>
  <c r="T44" i="4" s="1"/>
  <c r="S43" i="4"/>
  <c r="T43" i="4" s="1"/>
  <c r="S42" i="4"/>
  <c r="T42" i="4" s="1"/>
  <c r="S41" i="4"/>
  <c r="T41" i="4" s="1"/>
  <c r="S40" i="4"/>
  <c r="T40" i="4" s="1"/>
  <c r="S39" i="4"/>
  <c r="T39" i="4" s="1"/>
  <c r="S38" i="4"/>
  <c r="T38" i="4" s="1"/>
  <c r="S37" i="4"/>
  <c r="T37" i="4" s="1"/>
  <c r="S36" i="4"/>
  <c r="T36" i="4" s="1"/>
  <c r="S35" i="4"/>
  <c r="T35" i="4" s="1"/>
  <c r="S34" i="4"/>
  <c r="T34" i="4" s="1"/>
  <c r="S33" i="4"/>
  <c r="T33" i="4" s="1"/>
  <c r="S32" i="4"/>
  <c r="T32" i="4" s="1"/>
  <c r="S31" i="4"/>
  <c r="T31" i="4" s="1"/>
  <c r="S30" i="4"/>
  <c r="T30" i="4" s="1"/>
  <c r="S29" i="4"/>
  <c r="T29" i="4" s="1"/>
  <c r="S28" i="4"/>
  <c r="T28" i="4" s="1"/>
  <c r="S27" i="4"/>
  <c r="T27" i="4" s="1"/>
  <c r="S26" i="4"/>
  <c r="T26" i="4" s="1"/>
  <c r="S25" i="4"/>
  <c r="T25" i="4" s="1"/>
  <c r="S24" i="4"/>
  <c r="T24" i="4" s="1"/>
  <c r="S23" i="4"/>
  <c r="T23" i="4" s="1"/>
  <c r="S22" i="4"/>
  <c r="T22" i="4" s="1"/>
  <c r="S21" i="4"/>
  <c r="T21" i="4" s="1"/>
  <c r="S19" i="4"/>
  <c r="T19" i="4" s="1"/>
  <c r="S18" i="4"/>
  <c r="T18" i="4" s="1"/>
  <c r="S17" i="4"/>
  <c r="T17" i="4" s="1"/>
  <c r="S16" i="4"/>
  <c r="T16" i="4" s="1"/>
  <c r="S15" i="4"/>
  <c r="E15" i="4"/>
  <c r="E125" i="4" s="1"/>
  <c r="E125" i="19" s="1"/>
  <c r="S125" i="3"/>
  <c r="T125" i="3" s="1"/>
  <c r="S111" i="3"/>
  <c r="T111" i="3" s="1"/>
  <c r="S110" i="3"/>
  <c r="T110" i="3" s="1"/>
  <c r="S109" i="3"/>
  <c r="T109" i="3" s="1"/>
  <c r="S108" i="3"/>
  <c r="T108" i="3" s="1"/>
  <c r="S106" i="3"/>
  <c r="T106" i="3" s="1"/>
  <c r="S104" i="3"/>
  <c r="T104" i="3" s="1"/>
  <c r="S103" i="3"/>
  <c r="T103" i="3" s="1"/>
  <c r="S102" i="3"/>
  <c r="T102" i="3" s="1"/>
  <c r="S101" i="3"/>
  <c r="T101" i="3" s="1"/>
  <c r="S100" i="3"/>
  <c r="T100" i="3" s="1"/>
  <c r="S99" i="3"/>
  <c r="T99" i="3" s="1"/>
  <c r="S98" i="3"/>
  <c r="T98" i="3" s="1"/>
  <c r="S97" i="3"/>
  <c r="T97" i="3" s="1"/>
  <c r="S96" i="3"/>
  <c r="T96" i="3" s="1"/>
  <c r="S95" i="3"/>
  <c r="T95" i="3" s="1"/>
  <c r="S94" i="3"/>
  <c r="T94" i="3" s="1"/>
  <c r="S93" i="3"/>
  <c r="T93" i="3" s="1"/>
  <c r="S92" i="3"/>
  <c r="T92" i="3" s="1"/>
  <c r="S91" i="3"/>
  <c r="T91" i="3" s="1"/>
  <c r="S90" i="3"/>
  <c r="T90" i="3" s="1"/>
  <c r="S89" i="3"/>
  <c r="T89" i="3" s="1"/>
  <c r="S88" i="3"/>
  <c r="T88" i="3" s="1"/>
  <c r="S87" i="3"/>
  <c r="T87" i="3" s="1"/>
  <c r="S86" i="3"/>
  <c r="T86" i="3" s="1"/>
  <c r="S85" i="3"/>
  <c r="T85" i="3" s="1"/>
  <c r="S84" i="3"/>
  <c r="T84" i="3" s="1"/>
  <c r="S83" i="3"/>
  <c r="T83" i="3" s="1"/>
  <c r="S82" i="3"/>
  <c r="T82" i="3" s="1"/>
  <c r="S81" i="3"/>
  <c r="T81" i="3" s="1"/>
  <c r="S80" i="3"/>
  <c r="T80" i="3" s="1"/>
  <c r="S79" i="3"/>
  <c r="T79" i="3" s="1"/>
  <c r="S78" i="3"/>
  <c r="T78" i="3" s="1"/>
  <c r="S77" i="3"/>
  <c r="T77" i="3" s="1"/>
  <c r="S76" i="3"/>
  <c r="T76" i="3" s="1"/>
  <c r="S75" i="3"/>
  <c r="T75" i="3" s="1"/>
  <c r="S74" i="3"/>
  <c r="T74" i="3" s="1"/>
  <c r="S73" i="3"/>
  <c r="T73" i="3" s="1"/>
  <c r="S72" i="3"/>
  <c r="T72" i="3" s="1"/>
  <c r="S71" i="3"/>
  <c r="T71" i="3" s="1"/>
  <c r="S70" i="3"/>
  <c r="T70" i="3" s="1"/>
  <c r="S69" i="3"/>
  <c r="T69" i="3" s="1"/>
  <c r="S68" i="3"/>
  <c r="T68" i="3" s="1"/>
  <c r="S67" i="3"/>
  <c r="T67" i="3" s="1"/>
  <c r="S66" i="3"/>
  <c r="T66" i="3" s="1"/>
  <c r="S64" i="3"/>
  <c r="T64" i="3" s="1"/>
  <c r="S63" i="3"/>
  <c r="T63" i="3" s="1"/>
  <c r="S62" i="3"/>
  <c r="T62" i="3" s="1"/>
  <c r="S61" i="3"/>
  <c r="T61" i="3" s="1"/>
  <c r="S60" i="3"/>
  <c r="T60" i="3" s="1"/>
  <c r="S59" i="3"/>
  <c r="T59" i="3" s="1"/>
  <c r="S58" i="3"/>
  <c r="T58" i="3" s="1"/>
  <c r="S57" i="3"/>
  <c r="T57" i="3" s="1"/>
  <c r="S56" i="3"/>
  <c r="T56" i="3" s="1"/>
  <c r="S55" i="3"/>
  <c r="T55" i="3" s="1"/>
  <c r="S54" i="3"/>
  <c r="T54" i="3" s="1"/>
  <c r="S53" i="3"/>
  <c r="T53" i="3" s="1"/>
  <c r="S52" i="3"/>
  <c r="T52" i="3" s="1"/>
  <c r="S51" i="3"/>
  <c r="T51" i="3" s="1"/>
  <c r="S50" i="3"/>
  <c r="T50" i="3" s="1"/>
  <c r="S49" i="3"/>
  <c r="T49" i="3" s="1"/>
  <c r="S48" i="3"/>
  <c r="T48" i="3" s="1"/>
  <c r="S47" i="3"/>
  <c r="T47" i="3" s="1"/>
  <c r="S46" i="3"/>
  <c r="T46" i="3" s="1"/>
  <c r="S45" i="3"/>
  <c r="T45" i="3" s="1"/>
  <c r="S44" i="3"/>
  <c r="T44" i="3" s="1"/>
  <c r="S43" i="3"/>
  <c r="T43" i="3" s="1"/>
  <c r="S42" i="3"/>
  <c r="T42" i="3" s="1"/>
  <c r="S41" i="3"/>
  <c r="T41" i="3" s="1"/>
  <c r="S40" i="3"/>
  <c r="T40" i="3" s="1"/>
  <c r="S39" i="3"/>
  <c r="T39" i="3" s="1"/>
  <c r="S38" i="3"/>
  <c r="T38" i="3" s="1"/>
  <c r="S37" i="3"/>
  <c r="T37" i="3" s="1"/>
  <c r="S36" i="3"/>
  <c r="T36" i="3" s="1"/>
  <c r="S35" i="3"/>
  <c r="T35" i="3" s="1"/>
  <c r="S34" i="3"/>
  <c r="T34" i="3" s="1"/>
  <c r="S33" i="3"/>
  <c r="T33" i="3" s="1"/>
  <c r="S32" i="3"/>
  <c r="T32" i="3" s="1"/>
  <c r="S31" i="3"/>
  <c r="T31" i="3" s="1"/>
  <c r="S30" i="3"/>
  <c r="T30" i="3" s="1"/>
  <c r="S23" i="3"/>
  <c r="T23" i="3" s="1"/>
  <c r="S22" i="3"/>
  <c r="T22" i="3" s="1"/>
  <c r="S21" i="3"/>
  <c r="T21" i="3" s="1"/>
  <c r="S19" i="3"/>
  <c r="T19" i="3" s="1"/>
  <c r="S18" i="3"/>
  <c r="T18" i="3" s="1"/>
  <c r="S17" i="3"/>
  <c r="T17" i="3" s="1"/>
  <c r="S16" i="3"/>
  <c r="T16" i="3" s="1"/>
  <c r="S15" i="3"/>
  <c r="T15" i="3" s="1"/>
  <c r="E15" i="3"/>
  <c r="R126" i="2"/>
  <c r="Q126" i="2"/>
  <c r="P126" i="2"/>
  <c r="O126" i="2"/>
  <c r="N126" i="2"/>
  <c r="M126" i="2"/>
  <c r="L126" i="2"/>
  <c r="K126" i="2"/>
  <c r="J126" i="2"/>
  <c r="I126" i="2"/>
  <c r="G126" i="2"/>
  <c r="S125" i="2"/>
  <c r="T125" i="2" s="1"/>
  <c r="S124" i="2"/>
  <c r="T124" i="2" s="1"/>
  <c r="S110" i="2"/>
  <c r="T110" i="2" s="1"/>
  <c r="S109" i="2"/>
  <c r="T109" i="2" s="1"/>
  <c r="S108" i="2"/>
  <c r="T108" i="2" s="1"/>
  <c r="S107" i="2"/>
  <c r="T107" i="2" s="1"/>
  <c r="S105" i="2"/>
  <c r="T105" i="2" s="1"/>
  <c r="S104" i="2"/>
  <c r="T104" i="2" s="1"/>
  <c r="S103" i="2"/>
  <c r="T103" i="2" s="1"/>
  <c r="S102" i="2"/>
  <c r="T102" i="2" s="1"/>
  <c r="S101" i="2"/>
  <c r="T101" i="2" s="1"/>
  <c r="S100" i="2"/>
  <c r="T100" i="2" s="1"/>
  <c r="S99" i="2"/>
  <c r="T99" i="2" s="1"/>
  <c r="S98" i="2"/>
  <c r="T98" i="2" s="1"/>
  <c r="S97" i="2"/>
  <c r="T97" i="2" s="1"/>
  <c r="S96" i="2"/>
  <c r="T96" i="2" s="1"/>
  <c r="S95" i="2"/>
  <c r="T95" i="2" s="1"/>
  <c r="S94" i="2"/>
  <c r="T94" i="2" s="1"/>
  <c r="S93" i="2"/>
  <c r="T93" i="2" s="1"/>
  <c r="S92" i="2"/>
  <c r="T92" i="2" s="1"/>
  <c r="S91" i="2"/>
  <c r="T91" i="2" s="1"/>
  <c r="S90" i="2"/>
  <c r="T90" i="2" s="1"/>
  <c r="S89" i="2"/>
  <c r="T89" i="2" s="1"/>
  <c r="S88" i="2"/>
  <c r="T88" i="2" s="1"/>
  <c r="S87" i="2"/>
  <c r="T87" i="2" s="1"/>
  <c r="S86" i="2"/>
  <c r="T86" i="2" s="1"/>
  <c r="S85" i="2"/>
  <c r="T85" i="2" s="1"/>
  <c r="S84" i="2"/>
  <c r="T84" i="2" s="1"/>
  <c r="S83" i="2"/>
  <c r="T83" i="2" s="1"/>
  <c r="S82" i="2"/>
  <c r="T82" i="2" s="1"/>
  <c r="S81" i="2"/>
  <c r="T81" i="2" s="1"/>
  <c r="S80" i="2"/>
  <c r="T80" i="2" s="1"/>
  <c r="S79" i="2"/>
  <c r="T79" i="2" s="1"/>
  <c r="S78" i="2"/>
  <c r="T78" i="2" s="1"/>
  <c r="T77" i="2"/>
  <c r="S76" i="2"/>
  <c r="T76" i="2" s="1"/>
  <c r="S75" i="2"/>
  <c r="T75" i="2" s="1"/>
  <c r="S74" i="2"/>
  <c r="T74" i="2" s="1"/>
  <c r="S73" i="2"/>
  <c r="T73" i="2" s="1"/>
  <c r="S72" i="2"/>
  <c r="T72" i="2" s="1"/>
  <c r="T71" i="2"/>
  <c r="S70" i="2"/>
  <c r="T70" i="2" s="1"/>
  <c r="S69" i="2"/>
  <c r="T69" i="2" s="1"/>
  <c r="S68" i="2"/>
  <c r="T68" i="2" s="1"/>
  <c r="S67" i="2"/>
  <c r="T67" i="2" s="1"/>
  <c r="S66" i="2"/>
  <c r="T66" i="2" s="1"/>
  <c r="S65" i="2"/>
  <c r="T65" i="2" s="1"/>
  <c r="S64" i="2"/>
  <c r="T64" i="2" s="1"/>
  <c r="S62" i="2"/>
  <c r="T62" i="2" s="1"/>
  <c r="S61" i="2"/>
  <c r="T61" i="2" s="1"/>
  <c r="S60" i="2"/>
  <c r="T60" i="2" s="1"/>
  <c r="S59" i="2"/>
  <c r="T59" i="2" s="1"/>
  <c r="S58" i="2"/>
  <c r="T58" i="2" s="1"/>
  <c r="S57" i="2"/>
  <c r="T57" i="2" s="1"/>
  <c r="S56" i="2"/>
  <c r="T56" i="2" s="1"/>
  <c r="S55" i="2"/>
  <c r="T55" i="2" s="1"/>
  <c r="S54" i="2"/>
  <c r="T54" i="2" s="1"/>
  <c r="S53" i="2"/>
  <c r="T53" i="2" s="1"/>
  <c r="S52" i="2"/>
  <c r="T52" i="2" s="1"/>
  <c r="S51" i="2"/>
  <c r="T51" i="2" s="1"/>
  <c r="S50" i="2"/>
  <c r="T50" i="2" s="1"/>
  <c r="S49" i="2"/>
  <c r="T49" i="2" s="1"/>
  <c r="S48" i="2"/>
  <c r="T48" i="2" s="1"/>
  <c r="S47" i="2"/>
  <c r="T47" i="2" s="1"/>
  <c r="S46" i="2"/>
  <c r="T46" i="2" s="1"/>
  <c r="S45" i="2"/>
  <c r="T45" i="2" s="1"/>
  <c r="S44" i="2"/>
  <c r="T44" i="2" s="1"/>
  <c r="S43" i="2"/>
  <c r="T43" i="2" s="1"/>
  <c r="S42" i="2"/>
  <c r="T42" i="2" s="1"/>
  <c r="S40" i="2"/>
  <c r="T40" i="2" s="1"/>
  <c r="T39" i="2"/>
  <c r="S38" i="2"/>
  <c r="T38" i="2" s="1"/>
  <c r="S37" i="2"/>
  <c r="T37" i="2" s="1"/>
  <c r="S36" i="2"/>
  <c r="T36" i="2" s="1"/>
  <c r="S35" i="2"/>
  <c r="T35" i="2" s="1"/>
  <c r="S34" i="2"/>
  <c r="T34" i="2" s="1"/>
  <c r="S33" i="2"/>
  <c r="T33" i="2" s="1"/>
  <c r="S32" i="2"/>
  <c r="T32" i="2" s="1"/>
  <c r="S31" i="2"/>
  <c r="T31" i="2" s="1"/>
  <c r="S30" i="2"/>
  <c r="T30" i="2" s="1"/>
  <c r="S29" i="2"/>
  <c r="T29" i="2" s="1"/>
  <c r="S28" i="2"/>
  <c r="T28" i="2" s="1"/>
  <c r="S27" i="2"/>
  <c r="T27" i="2" s="1"/>
  <c r="S26" i="2"/>
  <c r="T26" i="2" s="1"/>
  <c r="S25" i="2"/>
  <c r="T25" i="2" s="1"/>
  <c r="S24" i="2"/>
  <c r="T24" i="2" s="1"/>
  <c r="S23" i="2"/>
  <c r="T23" i="2" s="1"/>
  <c r="S22" i="2"/>
  <c r="T22" i="2" s="1"/>
  <c r="S21" i="2"/>
  <c r="T21" i="2" s="1"/>
  <c r="S19" i="2"/>
  <c r="T19" i="2" s="1"/>
  <c r="S18" i="2"/>
  <c r="T18" i="2" s="1"/>
  <c r="S17" i="2"/>
  <c r="T17" i="2" s="1"/>
  <c r="S16" i="2"/>
  <c r="T16" i="2" s="1"/>
  <c r="T15" i="2"/>
  <c r="E15" i="2"/>
  <c r="E126" i="2" s="1"/>
  <c r="G125" i="19" l="1"/>
  <c r="G126" i="19" s="1"/>
  <c r="F19" i="7"/>
  <c r="T19" i="7" s="1"/>
  <c r="T126" i="7" s="1"/>
  <c r="E126" i="18"/>
  <c r="E15" i="19"/>
  <c r="E126" i="19" s="1"/>
  <c r="F17" i="19"/>
  <c r="V17" i="19" s="1"/>
  <c r="F24" i="19"/>
  <c r="V24" i="19" s="1"/>
  <c r="F30" i="19"/>
  <c r="V30" i="19" s="1"/>
  <c r="F34" i="19"/>
  <c r="V34" i="19" s="1"/>
  <c r="F40" i="19"/>
  <c r="V40" i="19" s="1"/>
  <c r="F44" i="19"/>
  <c r="V44" i="19" s="1"/>
  <c r="F50" i="19"/>
  <c r="V50" i="19" s="1"/>
  <c r="F54" i="19"/>
  <c r="V54" i="19" s="1"/>
  <c r="F58" i="19"/>
  <c r="V58" i="19" s="1"/>
  <c r="F60" i="19"/>
  <c r="V60" i="19" s="1"/>
  <c r="F81" i="19"/>
  <c r="V81" i="19" s="1"/>
  <c r="F83" i="19"/>
  <c r="V83" i="19" s="1"/>
  <c r="F85" i="19"/>
  <c r="V85" i="19" s="1"/>
  <c r="F87" i="19"/>
  <c r="V87" i="19" s="1"/>
  <c r="F89" i="19"/>
  <c r="V89" i="19" s="1"/>
  <c r="F91" i="19"/>
  <c r="V91" i="19" s="1"/>
  <c r="F93" i="19"/>
  <c r="V93" i="19" s="1"/>
  <c r="F95" i="19"/>
  <c r="V95" i="19" s="1"/>
  <c r="F97" i="19"/>
  <c r="V97" i="19" s="1"/>
  <c r="F99" i="19"/>
  <c r="V99" i="19" s="1"/>
  <c r="F101" i="19"/>
  <c r="V101" i="19" s="1"/>
  <c r="F103" i="19"/>
  <c r="V103" i="19" s="1"/>
  <c r="F106" i="19"/>
  <c r="V106" i="19" s="1"/>
  <c r="F109" i="19"/>
  <c r="V109" i="19" s="1"/>
  <c r="F63" i="19"/>
  <c r="V63" i="19" s="1"/>
  <c r="F65" i="19"/>
  <c r="V65" i="19" s="1"/>
  <c r="F67" i="19"/>
  <c r="V67" i="19" s="1"/>
  <c r="F69" i="19"/>
  <c r="V69" i="19" s="1"/>
  <c r="F71" i="19"/>
  <c r="V71" i="19" s="1"/>
  <c r="F73" i="19"/>
  <c r="V73" i="19" s="1"/>
  <c r="F75" i="19"/>
  <c r="V75" i="19" s="1"/>
  <c r="F77" i="19"/>
  <c r="V77" i="19" s="1"/>
  <c r="F79" i="19"/>
  <c r="V79" i="19" s="1"/>
  <c r="F124" i="19"/>
  <c r="V124" i="19" s="1"/>
  <c r="F22" i="19"/>
  <c r="V22" i="19" s="1"/>
  <c r="F28" i="19"/>
  <c r="V28" i="19" s="1"/>
  <c r="F36" i="19"/>
  <c r="V36" i="19" s="1"/>
  <c r="F48" i="19"/>
  <c r="V48" i="19" s="1"/>
  <c r="F16" i="19"/>
  <c r="F18" i="19"/>
  <c r="V18" i="19" s="1"/>
  <c r="F21" i="19"/>
  <c r="V21" i="19" s="1"/>
  <c r="F23" i="19"/>
  <c r="V23" i="19" s="1"/>
  <c r="F25" i="19"/>
  <c r="V25" i="19" s="1"/>
  <c r="F27" i="19"/>
  <c r="V27" i="19" s="1"/>
  <c r="F29" i="19"/>
  <c r="V29" i="19" s="1"/>
  <c r="F31" i="19"/>
  <c r="V31" i="19" s="1"/>
  <c r="F33" i="19"/>
  <c r="V33" i="19" s="1"/>
  <c r="F35" i="19"/>
  <c r="V35" i="19" s="1"/>
  <c r="F37" i="19"/>
  <c r="V37" i="19" s="1"/>
  <c r="F39" i="19"/>
  <c r="V39" i="19" s="1"/>
  <c r="F41" i="19"/>
  <c r="V41" i="19" s="1"/>
  <c r="F43" i="19"/>
  <c r="V43" i="19" s="1"/>
  <c r="F45" i="19"/>
  <c r="V45" i="19" s="1"/>
  <c r="F47" i="19"/>
  <c r="V47" i="19" s="1"/>
  <c r="F49" i="19"/>
  <c r="V49" i="19" s="1"/>
  <c r="F51" i="19"/>
  <c r="V51" i="19" s="1"/>
  <c r="F53" i="19"/>
  <c r="V53" i="19" s="1"/>
  <c r="F55" i="19"/>
  <c r="V55" i="19" s="1"/>
  <c r="F57" i="19"/>
  <c r="V57" i="19" s="1"/>
  <c r="F59" i="19"/>
  <c r="V59" i="19" s="1"/>
  <c r="F61" i="19"/>
  <c r="V61" i="19" s="1"/>
  <c r="F82" i="19"/>
  <c r="V82" i="19" s="1"/>
  <c r="F84" i="19"/>
  <c r="V84" i="19" s="1"/>
  <c r="F86" i="19"/>
  <c r="V86" i="19" s="1"/>
  <c r="F88" i="19"/>
  <c r="V88" i="19" s="1"/>
  <c r="F90" i="19"/>
  <c r="V90" i="19" s="1"/>
  <c r="F92" i="19"/>
  <c r="V92" i="19" s="1"/>
  <c r="F94" i="19"/>
  <c r="V94" i="19" s="1"/>
  <c r="F96" i="19"/>
  <c r="V96" i="19" s="1"/>
  <c r="F98" i="19"/>
  <c r="V98" i="19" s="1"/>
  <c r="F100" i="19"/>
  <c r="V100" i="19" s="1"/>
  <c r="F102" i="19"/>
  <c r="V102" i="19" s="1"/>
  <c r="F104" i="19"/>
  <c r="V104" i="19" s="1"/>
  <c r="F108" i="19"/>
  <c r="V108" i="19" s="1"/>
  <c r="F110" i="19"/>
  <c r="V110" i="19" s="1"/>
  <c r="F19" i="19"/>
  <c r="V19" i="19" s="1"/>
  <c r="F26" i="19"/>
  <c r="V26" i="19" s="1"/>
  <c r="F32" i="19"/>
  <c r="V32" i="19" s="1"/>
  <c r="F38" i="19"/>
  <c r="V38" i="19" s="1"/>
  <c r="F42" i="19"/>
  <c r="V42" i="19" s="1"/>
  <c r="F46" i="19"/>
  <c r="V46" i="19" s="1"/>
  <c r="F52" i="19"/>
  <c r="V52" i="19" s="1"/>
  <c r="F56" i="19"/>
  <c r="V56" i="19" s="1"/>
  <c r="F62" i="19"/>
  <c r="T62" i="19" s="1"/>
  <c r="F64" i="19"/>
  <c r="V64" i="19" s="1"/>
  <c r="F66" i="19"/>
  <c r="V66" i="19" s="1"/>
  <c r="F68" i="19"/>
  <c r="V68" i="19" s="1"/>
  <c r="F70" i="19"/>
  <c r="V70" i="19" s="1"/>
  <c r="F72" i="19"/>
  <c r="V72" i="19" s="1"/>
  <c r="F74" i="19"/>
  <c r="V74" i="19" s="1"/>
  <c r="F76" i="19"/>
  <c r="V76" i="19" s="1"/>
  <c r="F78" i="19"/>
  <c r="V78" i="19" s="1"/>
  <c r="F80" i="19"/>
  <c r="T80" i="19" s="1"/>
  <c r="F127" i="17"/>
  <c r="T15" i="17"/>
  <c r="T127" i="17" s="1"/>
  <c r="F18" i="16"/>
  <c r="F16" i="16"/>
  <c r="F23" i="16"/>
  <c r="F17" i="16"/>
  <c r="F19" i="16"/>
  <c r="F22" i="16"/>
  <c r="F24" i="16"/>
  <c r="F21" i="16"/>
  <c r="F127" i="10"/>
  <c r="T15" i="10"/>
  <c r="T127" i="10" s="1"/>
  <c r="F127" i="6"/>
  <c r="T15" i="6"/>
  <c r="T127" i="6" s="1"/>
  <c r="F125" i="5"/>
  <c r="T15" i="5"/>
  <c r="T125" i="5" s="1"/>
  <c r="S126" i="9"/>
  <c r="F15" i="9"/>
  <c r="S127" i="17"/>
  <c r="S125" i="12"/>
  <c r="F126" i="8"/>
  <c r="T15" i="16"/>
  <c r="S127" i="14"/>
  <c r="F15" i="14"/>
  <c r="F15" i="12"/>
  <c r="S126" i="11"/>
  <c r="F15" i="11"/>
  <c r="S127" i="10"/>
  <c r="E126" i="9"/>
  <c r="E126" i="7"/>
  <c r="S127" i="6"/>
  <c r="S125" i="4"/>
  <c r="F15" i="4"/>
  <c r="S126" i="2"/>
  <c r="F126" i="2"/>
  <c r="T15" i="19"/>
  <c r="T15" i="18"/>
  <c r="T126" i="18" s="1"/>
  <c r="S126" i="18"/>
  <c r="S126" i="16"/>
  <c r="T15" i="15"/>
  <c r="T127" i="15" s="1"/>
  <c r="S127" i="15"/>
  <c r="T126" i="8"/>
  <c r="S126" i="8"/>
  <c r="S126" i="7"/>
  <c r="S125" i="5"/>
  <c r="Q126" i="1"/>
  <c r="P126" i="1"/>
  <c r="N126" i="1"/>
  <c r="L126" i="1"/>
  <c r="K126" i="1"/>
  <c r="J126" i="1"/>
  <c r="G126" i="1"/>
  <c r="S125" i="1"/>
  <c r="T125" i="1" s="1"/>
  <c r="S124" i="1"/>
  <c r="T124" i="1" s="1"/>
  <c r="S110" i="1"/>
  <c r="T110" i="1" s="1"/>
  <c r="S109" i="1"/>
  <c r="T109" i="1" s="1"/>
  <c r="S108" i="1"/>
  <c r="T108" i="1" s="1"/>
  <c r="S107" i="1"/>
  <c r="T107" i="1" s="1"/>
  <c r="S105" i="1"/>
  <c r="T105" i="1" s="1"/>
  <c r="S104" i="1"/>
  <c r="T104" i="1" s="1"/>
  <c r="S103" i="1"/>
  <c r="T103" i="1" s="1"/>
  <c r="S102" i="1"/>
  <c r="T102" i="1" s="1"/>
  <c r="S101" i="1"/>
  <c r="T101" i="1" s="1"/>
  <c r="S100" i="1"/>
  <c r="T100" i="1" s="1"/>
  <c r="S99" i="1"/>
  <c r="T99" i="1" s="1"/>
  <c r="S98" i="1"/>
  <c r="T98" i="1" s="1"/>
  <c r="S97" i="1"/>
  <c r="T97" i="1" s="1"/>
  <c r="S96" i="1"/>
  <c r="T96" i="1" s="1"/>
  <c r="S95" i="1"/>
  <c r="T95" i="1" s="1"/>
  <c r="S94" i="1"/>
  <c r="T94" i="1" s="1"/>
  <c r="S93" i="1"/>
  <c r="T93" i="1" s="1"/>
  <c r="S92" i="1"/>
  <c r="T92" i="1" s="1"/>
  <c r="S91" i="1"/>
  <c r="T91" i="1" s="1"/>
  <c r="S90" i="1"/>
  <c r="T90" i="1" s="1"/>
  <c r="S89" i="1"/>
  <c r="T89" i="1" s="1"/>
  <c r="S88" i="1"/>
  <c r="T88" i="1" s="1"/>
  <c r="S87" i="1"/>
  <c r="T87" i="1" s="1"/>
  <c r="S86" i="1"/>
  <c r="T86" i="1" s="1"/>
  <c r="S85" i="1"/>
  <c r="T85" i="1" s="1"/>
  <c r="S84" i="1"/>
  <c r="T84" i="1" s="1"/>
  <c r="S83" i="1"/>
  <c r="T83" i="1" s="1"/>
  <c r="S82" i="1"/>
  <c r="T82" i="1" s="1"/>
  <c r="S81" i="1"/>
  <c r="T81" i="1" s="1"/>
  <c r="S80" i="1"/>
  <c r="T80" i="1" s="1"/>
  <c r="S79" i="1"/>
  <c r="T79" i="1" s="1"/>
  <c r="S78" i="1"/>
  <c r="T78" i="1" s="1"/>
  <c r="S77" i="1"/>
  <c r="T77" i="1" s="1"/>
  <c r="S76" i="1"/>
  <c r="T76" i="1" s="1"/>
  <c r="S75" i="1"/>
  <c r="T75" i="1" s="1"/>
  <c r="S74" i="1"/>
  <c r="T74" i="1" s="1"/>
  <c r="S73" i="1"/>
  <c r="T73" i="1" s="1"/>
  <c r="S72" i="1"/>
  <c r="T72" i="1" s="1"/>
  <c r="S71" i="1"/>
  <c r="T71" i="1" s="1"/>
  <c r="S70" i="1"/>
  <c r="T70" i="1" s="1"/>
  <c r="S69" i="1"/>
  <c r="T69" i="1" s="1"/>
  <c r="S68" i="1"/>
  <c r="T68" i="1" s="1"/>
  <c r="S67" i="1"/>
  <c r="T67" i="1" s="1"/>
  <c r="S66" i="1"/>
  <c r="T66" i="1" s="1"/>
  <c r="S64" i="1"/>
  <c r="T64" i="1" s="1"/>
  <c r="S63" i="1"/>
  <c r="T63" i="1" s="1"/>
  <c r="S62" i="1"/>
  <c r="T62" i="1" s="1"/>
  <c r="S61" i="1"/>
  <c r="T61" i="1" s="1"/>
  <c r="S60" i="1"/>
  <c r="T60" i="1" s="1"/>
  <c r="S59" i="1"/>
  <c r="T59" i="1" s="1"/>
  <c r="S58" i="1"/>
  <c r="T58" i="1" s="1"/>
  <c r="S57" i="1"/>
  <c r="T57" i="1" s="1"/>
  <c r="S56" i="1"/>
  <c r="T56" i="1" s="1"/>
  <c r="S55" i="1"/>
  <c r="T55" i="1" s="1"/>
  <c r="S54" i="1"/>
  <c r="T54" i="1" s="1"/>
  <c r="S53" i="1"/>
  <c r="T53" i="1" s="1"/>
  <c r="S52" i="1"/>
  <c r="T52" i="1" s="1"/>
  <c r="S51" i="1"/>
  <c r="T51" i="1" s="1"/>
  <c r="S50" i="1"/>
  <c r="T50" i="1" s="1"/>
  <c r="S49" i="1"/>
  <c r="T49" i="1" s="1"/>
  <c r="S48" i="1"/>
  <c r="T48" i="1" s="1"/>
  <c r="S47" i="1"/>
  <c r="T47" i="1" s="1"/>
  <c r="S46" i="1"/>
  <c r="T46" i="1" s="1"/>
  <c r="S45" i="1"/>
  <c r="T45" i="1" s="1"/>
  <c r="S44" i="1"/>
  <c r="T44" i="1" s="1"/>
  <c r="S43" i="1"/>
  <c r="T43" i="1" s="1"/>
  <c r="S42" i="1"/>
  <c r="T42" i="1" s="1"/>
  <c r="S41" i="1"/>
  <c r="T41" i="1" s="1"/>
  <c r="S40" i="1"/>
  <c r="T40" i="1" s="1"/>
  <c r="S39" i="1"/>
  <c r="T39" i="1" s="1"/>
  <c r="S38" i="1"/>
  <c r="T38" i="1" s="1"/>
  <c r="S37" i="1"/>
  <c r="T37" i="1" s="1"/>
  <c r="S36" i="1"/>
  <c r="T36" i="1" s="1"/>
  <c r="R126" i="1"/>
  <c r="M126" i="1"/>
  <c r="S34" i="1"/>
  <c r="T34" i="1" s="1"/>
  <c r="S33" i="1"/>
  <c r="T33" i="1" s="1"/>
  <c r="S32" i="1"/>
  <c r="T32" i="1" s="1"/>
  <c r="S31" i="1"/>
  <c r="T31" i="1" s="1"/>
  <c r="S30" i="1"/>
  <c r="T30" i="1" s="1"/>
  <c r="S29" i="1"/>
  <c r="T29" i="1" s="1"/>
  <c r="S28" i="1"/>
  <c r="T28" i="1" s="1"/>
  <c r="S27" i="1"/>
  <c r="T27" i="1" s="1"/>
  <c r="S26" i="1"/>
  <c r="T26" i="1" s="1"/>
  <c r="I126" i="1"/>
  <c r="S25" i="1"/>
  <c r="T25" i="1" s="1"/>
  <c r="S24" i="1"/>
  <c r="T24" i="1" s="1"/>
  <c r="S23" i="1"/>
  <c r="T23" i="1" s="1"/>
  <c r="S22" i="1"/>
  <c r="S21" i="1"/>
  <c r="T21" i="1" s="1"/>
  <c r="S19" i="1"/>
  <c r="T19" i="1" s="1"/>
  <c r="S18" i="1"/>
  <c r="T18" i="1" s="1"/>
  <c r="S17" i="1"/>
  <c r="T17" i="1" s="1"/>
  <c r="S16" i="1"/>
  <c r="T16" i="1" s="1"/>
  <c r="S15" i="1"/>
  <c r="T15" i="1" s="1"/>
  <c r="S125" i="19" l="1"/>
  <c r="F126" i="7"/>
  <c r="T22" i="1"/>
  <c r="V15" i="19"/>
  <c r="T78" i="19"/>
  <c r="T74" i="19"/>
  <c r="T70" i="19"/>
  <c r="T66" i="19"/>
  <c r="T52" i="19"/>
  <c r="T42" i="19"/>
  <c r="T32" i="19"/>
  <c r="T19" i="19"/>
  <c r="T108" i="19"/>
  <c r="T102" i="19"/>
  <c r="T98" i="19"/>
  <c r="T94" i="19"/>
  <c r="T90" i="19"/>
  <c r="T86" i="19"/>
  <c r="T82" i="19"/>
  <c r="T59" i="19"/>
  <c r="T55" i="19"/>
  <c r="T51" i="19"/>
  <c r="T47" i="19"/>
  <c r="T43" i="19"/>
  <c r="T39" i="19"/>
  <c r="T35" i="19"/>
  <c r="T31" i="19"/>
  <c r="T27" i="19"/>
  <c r="T23" i="19"/>
  <c r="T18" i="19"/>
  <c r="T48" i="19"/>
  <c r="T28" i="19"/>
  <c r="T124" i="19"/>
  <c r="T77" i="19"/>
  <c r="T73" i="19"/>
  <c r="T69" i="19"/>
  <c r="T65" i="19"/>
  <c r="T109" i="19"/>
  <c r="T103" i="19"/>
  <c r="T99" i="19"/>
  <c r="T95" i="19"/>
  <c r="T91" i="19"/>
  <c r="T87" i="19"/>
  <c r="T83" i="19"/>
  <c r="T60" i="19"/>
  <c r="T54" i="19"/>
  <c r="T44" i="19"/>
  <c r="T34" i="19"/>
  <c r="T24" i="19"/>
  <c r="V16" i="19"/>
  <c r="T76" i="19"/>
  <c r="T72" i="19"/>
  <c r="T68" i="19"/>
  <c r="T64" i="19"/>
  <c r="T56" i="19"/>
  <c r="T46" i="19"/>
  <c r="T38" i="19"/>
  <c r="T26" i="19"/>
  <c r="T110" i="19"/>
  <c r="T104" i="19"/>
  <c r="T100" i="19"/>
  <c r="T96" i="19"/>
  <c r="T92" i="19"/>
  <c r="T88" i="19"/>
  <c r="T84" i="19"/>
  <c r="T61" i="19"/>
  <c r="T57" i="19"/>
  <c r="T53" i="19"/>
  <c r="T49" i="19"/>
  <c r="T45" i="19"/>
  <c r="T41" i="19"/>
  <c r="T37" i="19"/>
  <c r="T33" i="19"/>
  <c r="T29" i="19"/>
  <c r="T25" i="19"/>
  <c r="T21" i="19"/>
  <c r="T16" i="19"/>
  <c r="T36" i="19"/>
  <c r="T22" i="19"/>
  <c r="T79" i="19"/>
  <c r="T75" i="19"/>
  <c r="T71" i="19"/>
  <c r="T67" i="19"/>
  <c r="T63" i="19"/>
  <c r="T106" i="19"/>
  <c r="T101" i="19"/>
  <c r="T97" i="19"/>
  <c r="T93" i="19"/>
  <c r="T89" i="19"/>
  <c r="T85" i="19"/>
  <c r="T81" i="19"/>
  <c r="T58" i="19"/>
  <c r="T50" i="19"/>
  <c r="T40" i="19"/>
  <c r="T30" i="19"/>
  <c r="T17" i="19"/>
  <c r="F126" i="16"/>
  <c r="T21" i="16"/>
  <c r="T22" i="16"/>
  <c r="T17" i="16"/>
  <c r="T16" i="16"/>
  <c r="T24" i="16"/>
  <c r="T19" i="16"/>
  <c r="T23" i="16"/>
  <c r="T18" i="16"/>
  <c r="F127" i="14"/>
  <c r="T15" i="14"/>
  <c r="T127" i="14" s="1"/>
  <c r="F125" i="12"/>
  <c r="T15" i="12"/>
  <c r="T125" i="12" s="1"/>
  <c r="T15" i="11"/>
  <c r="T126" i="11" s="1"/>
  <c r="F126" i="9"/>
  <c r="T15" i="9"/>
  <c r="T126" i="9" s="1"/>
  <c r="T15" i="4"/>
  <c r="T125" i="4" s="1"/>
  <c r="T126" i="2"/>
  <c r="F126" i="11"/>
  <c r="F125" i="4"/>
  <c r="S35" i="1"/>
  <c r="S126" i="1" s="1"/>
  <c r="O126" i="1"/>
  <c r="F126" i="1"/>
  <c r="H126" i="1"/>
  <c r="S126" i="19" l="1"/>
  <c r="F125" i="19"/>
  <c r="T35" i="1"/>
  <c r="T126" i="1" s="1"/>
  <c r="T126" i="16"/>
  <c r="E126" i="1"/>
  <c r="V125" i="19" l="1"/>
  <c r="T125" i="19"/>
  <c r="T126" i="19" s="1"/>
  <c r="F126" i="19"/>
  <c r="V126" i="19" s="1"/>
  <c r="R126" i="3"/>
  <c r="Q126" i="3"/>
  <c r="L126" i="3"/>
  <c r="E126" i="3"/>
  <c r="N126" i="3"/>
  <c r="M126" i="3"/>
  <c r="H126" i="3"/>
  <c r="J126" i="3"/>
  <c r="I126" i="3"/>
  <c r="O126" i="3"/>
  <c r="S126" i="3"/>
  <c r="F126" i="3"/>
  <c r="K126" i="3"/>
  <c r="P126" i="3"/>
  <c r="G126" i="3"/>
  <c r="T126" i="3"/>
</calcChain>
</file>

<file path=xl/comments1.xml><?xml version="1.0" encoding="utf-8"?>
<comments xmlns="http://schemas.openxmlformats.org/spreadsheetml/2006/main">
  <authors>
    <author>Brisa Pasten</author>
  </authors>
  <commentList>
    <comment ref="T13" authorId="0" shapeId="0">
      <text>
        <r>
          <rPr>
            <b/>
            <sz val="9"/>
            <color indexed="81"/>
            <rFont val="Tahoma"/>
            <family val="2"/>
          </rPr>
          <t>Brisa Pasten:</t>
        </r>
        <r>
          <rPr>
            <sz val="9"/>
            <color indexed="81"/>
            <rFont val="Tahoma"/>
            <family val="2"/>
          </rPr>
          <t xml:space="preserve">
lo q no se ha trasnferido a la comuna</t>
        </r>
      </text>
    </comment>
  </commentList>
</comments>
</file>

<file path=xl/sharedStrings.xml><?xml version="1.0" encoding="utf-8"?>
<sst xmlns="http://schemas.openxmlformats.org/spreadsheetml/2006/main" count="3353" uniqueCount="214">
  <si>
    <t>MINISTERIO DE SALUD</t>
  </si>
  <si>
    <t>SERVICIO DE SALUD VIÑA-QUILLOTA</t>
  </si>
  <si>
    <t>DEPARTAMENTO DE FINANZAS</t>
  </si>
  <si>
    <t>UNIDAD DE RECURSOS FINANCIEROS</t>
  </si>
  <si>
    <t>FICHA COMUNAL AÑO 2013</t>
  </si>
  <si>
    <t>Item Gasto: 24.03.298.001 "Percapita"</t>
  </si>
  <si>
    <t>Remesas Recibidas MINSAL</t>
  </si>
  <si>
    <t>Nº Resolucion</t>
  </si>
  <si>
    <t>PRESUPUESTO Asig. Anual según Resolución</t>
  </si>
  <si>
    <t>Remesa Recibida MINSAL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</si>
  <si>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</si>
  <si>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</si>
  <si>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</si>
  <si>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</si>
  <si>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</si>
  <si>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</si>
  <si>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</si>
  <si>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</si>
  <si>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</si>
  <si>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</si>
  <si>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</si>
  <si>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</si>
  <si>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ACUMULADO </t>
  </si>
  <si>
    <t>SALDO PENDIENTE</t>
  </si>
  <si>
    <t>COMUNA</t>
  </si>
  <si>
    <t>Total</t>
  </si>
  <si>
    <t>SUB-TOTAL</t>
  </si>
  <si>
    <t>Sub-Total</t>
  </si>
  <si>
    <t>Sub - Total</t>
  </si>
  <si>
    <t>TOTAL</t>
  </si>
  <si>
    <t>Percapita anual</t>
  </si>
  <si>
    <t>Ley</t>
  </si>
  <si>
    <t>Reajuste Percapita</t>
  </si>
  <si>
    <t>Rebaja Incuplimiento IAAPS</t>
  </si>
  <si>
    <t>Desempeño  Dificil</t>
  </si>
  <si>
    <t>Tens a Caregoria C</t>
  </si>
  <si>
    <t>Reajuste Desempeño Dificil</t>
  </si>
  <si>
    <t>Conductores</t>
  </si>
  <si>
    <t>Reajuste Conductores</t>
  </si>
  <si>
    <t>Integr. Diferen. Ley 19,813</t>
  </si>
  <si>
    <t>Cent.Comun. Salud Familiar</t>
  </si>
  <si>
    <t>Centro Salud Familiar Ruta Norte</t>
  </si>
  <si>
    <t>Ajuste cecosf Diciembre 2017</t>
  </si>
  <si>
    <t>Reajuste Integracion Diferencial</t>
  </si>
  <si>
    <t>Atencion Domiciliaria</t>
  </si>
  <si>
    <t>Sistema Urgencia Rural (SUR)</t>
  </si>
  <si>
    <t>Chile Crece Contigo</t>
  </si>
  <si>
    <t>Descuento Retiro Voluntario Ley 20,157</t>
  </si>
  <si>
    <t>Descuento Retiro Voluntario Ley 20,589</t>
  </si>
  <si>
    <t>Descuento Retiro Voluntario Ley 20,919</t>
  </si>
  <si>
    <t>Incentivo Retiro + Bonificacion</t>
  </si>
  <si>
    <t>Desarrollo Recursos Humanos 2018</t>
  </si>
  <si>
    <t>Misiones de Estudios 2018</t>
  </si>
  <si>
    <t>FOREAPS</t>
  </si>
  <si>
    <t>Reforzamiento SAPU</t>
  </si>
  <si>
    <t>Reajuste Sapu</t>
  </si>
  <si>
    <t>SAPU ADD</t>
  </si>
  <si>
    <t>Reajuste Sapu Add</t>
  </si>
  <si>
    <t>SAPU Dental</t>
  </si>
  <si>
    <t xml:space="preserve">Sapu Verano </t>
  </si>
  <si>
    <t>Reajuste Sapu Dental</t>
  </si>
  <si>
    <t>Cirugia Menor</t>
  </si>
  <si>
    <t xml:space="preserve">Resolucion Especialidades </t>
  </si>
  <si>
    <t xml:space="preserve">Programa  U  A  P  O </t>
  </si>
  <si>
    <t>Salas Ira Mixtas</t>
  </si>
  <si>
    <t>Reajuste Salas Mixtas</t>
  </si>
  <si>
    <t>C I  Refuerzo Influencia Vacunación Valentina</t>
  </si>
  <si>
    <t>Rayos X</t>
  </si>
  <si>
    <t>SUBSAL CI DR. Armijo Vacunacion</t>
  </si>
  <si>
    <t>Salud ORAL Embarazadas</t>
  </si>
  <si>
    <t>Salud Oral 06 Años</t>
  </si>
  <si>
    <t>Odontologico 60 Años ( Adulto)</t>
  </si>
  <si>
    <t>Mujeres Hombres Escasos Recursos MHER</t>
  </si>
  <si>
    <t>Protesis y Endodoncias</t>
  </si>
  <si>
    <t>Odontologico Cecosf</t>
  </si>
  <si>
    <t>(Nuevo)Morbilidad Adulto</t>
  </si>
  <si>
    <t>(Nuevo) Niños 4° Medio</t>
  </si>
  <si>
    <t>Hombres Escasos Recursos (HER)</t>
  </si>
  <si>
    <t>Odontologia Infraestructura e Implantología</t>
  </si>
  <si>
    <t>Mas Sonrisa</t>
  </si>
  <si>
    <t>Sembrando Sonrisas</t>
  </si>
  <si>
    <t>Apoy. Gest.Comunas Vulnerables</t>
  </si>
  <si>
    <t>Laboratorio GES</t>
  </si>
  <si>
    <t>Plan Mantenimiento</t>
  </si>
  <si>
    <t>Salud Mental Infantil PASMI</t>
  </si>
  <si>
    <t>Adolescentes</t>
  </si>
  <si>
    <t>Mejoria equidad Salud Rural</t>
  </si>
  <si>
    <t>Rehabilitacion Integral</t>
  </si>
  <si>
    <t>Pasantias Extranjero</t>
  </si>
  <si>
    <t>Estimulo CESFAM MAIS</t>
  </si>
  <si>
    <t>Modelo atencion integral salud familiar</t>
  </si>
  <si>
    <t>Acompañamiento Niños Riesgo Social</t>
  </si>
  <si>
    <t>Capacitacion Y Perfeccionamiento Ley 19,378</t>
  </si>
  <si>
    <t>Apoyo Gestion IAAPS</t>
  </si>
  <si>
    <t>Adultos Atovalentes</t>
  </si>
  <si>
    <t>Imágenes Diagnosticas</t>
  </si>
  <si>
    <t>Piloto Salud Escolar</t>
  </si>
  <si>
    <t>Apoyo Radiologico</t>
  </si>
  <si>
    <t xml:space="preserve">Vacunacion Antiinfluenza AGLReferente Valentina </t>
  </si>
  <si>
    <t>Vacunacion Referente Valentina Manriquez</t>
  </si>
  <si>
    <t>vacunacion Neumococo Valentina</t>
  </si>
  <si>
    <t>Ges Preventivo</t>
  </si>
  <si>
    <t>Control  Joven  Sano</t>
  </si>
  <si>
    <t>Vida Sana</t>
  </si>
  <si>
    <t>Apoyo a la Gestion Digitadres</t>
  </si>
  <si>
    <t>Subsal CI DR. Armijo Refuerzo medico y Paramedico SAPU</t>
  </si>
  <si>
    <t>Kine Ira en SAPU</t>
  </si>
  <si>
    <t>Refuerzo Enfermera/TPM Vacunación Dr. Armijo</t>
  </si>
  <si>
    <t>Refuerzo Consultorio Dr. Armijo</t>
  </si>
  <si>
    <t>Refuerzo Equipo Salud Enfermedades Respiratorias Sapu</t>
  </si>
  <si>
    <t>Mejoram. Acceso Atencion Odontologica</t>
  </si>
  <si>
    <t>Programa CACU</t>
  </si>
  <si>
    <t xml:space="preserve">APOYO GESTION  </t>
  </si>
  <si>
    <t>Programa DIR  ( EX-Intervenciones Breves en Alcohol)</t>
  </si>
  <si>
    <t>Apoyo Gestion Buenas Practicas</t>
  </si>
  <si>
    <t>Apoyo a la Gestión Equipamiento Sapu</t>
  </si>
  <si>
    <t>Especialistas 06 años</t>
  </si>
  <si>
    <t>Apoyo Gestion Puesta en Marcha</t>
  </si>
  <si>
    <t>Fortalecimiento Medicina Familiar</t>
  </si>
  <si>
    <t>Fondo Farmacia Enfermedades Cronicas</t>
  </si>
  <si>
    <t>Sename</t>
  </si>
  <si>
    <t>Ley 20.645 Mejoramiento Trato al usuario</t>
  </si>
  <si>
    <t>Reajuste Desempeño Colectivo</t>
  </si>
  <si>
    <t>Desempeño Colectivo  Fijo/Variable</t>
  </si>
  <si>
    <t>Brecha Multifactorial Radios</t>
  </si>
  <si>
    <t>Brecha Multifactorial Urgencia Rural</t>
  </si>
  <si>
    <t>Brecha Multifactoria RBC</t>
  </si>
  <si>
    <t>Brecha Multifactorial Difucion de salud</t>
  </si>
  <si>
    <t>Brecha Multifactorial Refuerzo extension horaria</t>
  </si>
  <si>
    <t>Brecha Multifactorial Resolutividad en terreno</t>
  </si>
  <si>
    <t>Brecha multifactorial SUR medio</t>
  </si>
  <si>
    <t>Brecha multifactorial reposicion Ambulancia</t>
  </si>
  <si>
    <t xml:space="preserve">Apoyo Gestion Local Desempeño Dificil </t>
  </si>
  <si>
    <t>Apoyo Gestion Diplomado Salud</t>
  </si>
  <si>
    <t>Brecha multifactorial Compra Computadores</t>
  </si>
  <si>
    <t>Brecha multifactorial Morbilidad Aviador Acevedo</t>
  </si>
  <si>
    <t>Apoyo Gestion Fofar</t>
  </si>
  <si>
    <t>Descuento Pago Imposiciones</t>
  </si>
  <si>
    <t>Total Programas Anual  2018</t>
  </si>
  <si>
    <t>ENCARGADO TRASPASOS APS</t>
  </si>
  <si>
    <t>D.S.S. VIÑA DEL MAR-QUILLOTA</t>
  </si>
  <si>
    <t>BRISA PASTEN TAPIA</t>
  </si>
  <si>
    <t xml:space="preserve">MUNICIPALIDAD:  </t>
  </si>
  <si>
    <t>Rut:</t>
  </si>
  <si>
    <t>FICHA COMUNAL AÑO 2019</t>
  </si>
  <si>
    <t>Bpt</t>
  </si>
  <si>
    <t>MUNICIPALIDAD:  CABILDO</t>
  </si>
  <si>
    <t>Rut: 69.050.200-3</t>
  </si>
  <si>
    <t>MUNICIPALIDAD:  LA CALERA</t>
  </si>
  <si>
    <t>Rut: 69.060.300-4</t>
  </si>
  <si>
    <t>MUNICIPALIDAD:  CON-CON</t>
  </si>
  <si>
    <t>Rut: 73.568.600-3</t>
  </si>
  <si>
    <t>MUNICIPALIDAD:  HIJUELAS</t>
  </si>
  <si>
    <t>Rut: 69.060.500-7</t>
  </si>
  <si>
    <t>MUNICIPALIDAD:  LA CRUZ</t>
  </si>
  <si>
    <t>Rut:  69.060.200-8</t>
  </si>
  <si>
    <t>MUNICIPALIDAD:  LA LIGUA</t>
  </si>
  <si>
    <t>Rut:  69.050.100-7</t>
  </si>
  <si>
    <t>MUNICIPALIDAD:  IM LIMACHE</t>
  </si>
  <si>
    <t>Rut:  69.061.100-7</t>
  </si>
  <si>
    <t>MUNICIPALIDAD:  NOGALES</t>
  </si>
  <si>
    <t>Rut: 69.060.600-3</t>
  </si>
  <si>
    <t>MUNICIPALIDAD:  OLMUE</t>
  </si>
  <si>
    <t>Rut: 69.061.200-3</t>
  </si>
  <si>
    <t>MUNICIPALIDAD:  PAPUDO</t>
  </si>
  <si>
    <t>Rut: 69.050.300-K</t>
  </si>
  <si>
    <t>MUNICIPALIDAD:  PETORCA</t>
  </si>
  <si>
    <t>Rut: 69.050.500-2</t>
  </si>
  <si>
    <t>MUNICIPALIDAD:  PUCHUNCAVI</t>
  </si>
  <si>
    <t>Rut: 69.060.800-6</t>
  </si>
  <si>
    <t>MUNICIPALIDAD:  QUILLOTA</t>
  </si>
  <si>
    <t>Rut: 69.260.400-8</t>
  </si>
  <si>
    <t>MUNICIPALIDAD:  QUILPUE</t>
  </si>
  <si>
    <t>Rut: 69.061.300-K</t>
  </si>
  <si>
    <t>MUNICIPALIDAD:  QUINTERO</t>
  </si>
  <si>
    <t>Rut:  69.060.700-K</t>
  </si>
  <si>
    <t>MUNICIPALIDAD:  VILLA ALEMANA</t>
  </si>
  <si>
    <t>Rut:  70.983.600-5</t>
  </si>
  <si>
    <t>MUNICIPALIDAD:  VIÑA DEL MAR</t>
  </si>
  <si>
    <t>Rut:  70.872.300-2</t>
  </si>
  <si>
    <t>MUNICIPALIDAD:  ZAPALLAR</t>
  </si>
  <si>
    <t>Rut: 69.050.400-6</t>
  </si>
  <si>
    <t>Tans a Caregoria C</t>
  </si>
  <si>
    <t>Total Programas Anual  2019</t>
  </si>
  <si>
    <t>FEBRERO</t>
  </si>
  <si>
    <t>MARZO</t>
  </si>
  <si>
    <t>ABRIL</t>
  </si>
  <si>
    <t>Salud Oral 06 Años GES</t>
  </si>
  <si>
    <t>Odontologico 60 Años ( Adulto) GES</t>
  </si>
  <si>
    <t>Odontológica Jovenes 4° Medio</t>
  </si>
  <si>
    <t>Odontológia Domiciliaria</t>
  </si>
  <si>
    <t>1367-1368</t>
  </si>
  <si>
    <t>1601-1602-1605-1606-1607</t>
  </si>
  <si>
    <t>Odontológico Domiciliario</t>
  </si>
  <si>
    <t>Odontológicas Domiciliarias</t>
  </si>
  <si>
    <t xml:space="preserve">Odontológico Domiciliaria </t>
  </si>
  <si>
    <t xml:space="preserve"> Cecosf</t>
  </si>
  <si>
    <t>2091-2090</t>
  </si>
  <si>
    <t>Odontológico Domiciliaria</t>
  </si>
  <si>
    <t>Odontológica Domiciliaria</t>
  </si>
  <si>
    <t>1381-1378</t>
  </si>
  <si>
    <t>Apoyo a la Gestion Digitadres SIGGES</t>
  </si>
  <si>
    <t>Apoyo a la Gestion Digitadores</t>
  </si>
  <si>
    <t>Odontologia Domiciliaria</t>
  </si>
  <si>
    <t xml:space="preserve">Apoyo a la Gestión Capacitación </t>
  </si>
  <si>
    <t>Odontologico domiciliario</t>
  </si>
  <si>
    <t>Fondo Farmacia Enfermedades Cronicas 2018</t>
  </si>
  <si>
    <t>Tans a Caregoria C 2018</t>
  </si>
  <si>
    <t>Fondo Farmacia Enfermedades Cronicas 2019</t>
  </si>
  <si>
    <t>Fortalecimiento Medicina Familiar 2018</t>
  </si>
  <si>
    <t>Apoyo a la Gestion Digitadores SIGGES</t>
  </si>
  <si>
    <t>Cecosf</t>
  </si>
  <si>
    <t>Fortalecimiento Medicina Familiar 2019</t>
  </si>
  <si>
    <t>Fortalecimiento Medicina Familiar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</si>
</sst>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[$$-340A]\ * #,##0_-;\-[$$-340A]\ * #,##0_-;_-[$$-340A]\ * &quot;-&quot;_-;_-@_-"/>
    <numFmt numFmtId="165" formatCode="_-* #,##0_-;\-* #,##0_-;_-* &quot;-&quot;??_-;_-@_-"/>
    <numFmt numFmtId="166" formatCode="_-&quot;$&quot;\ * #,##0_-;\-&quot;$&quot;\ * #,##0_-;_-&quot;$&quot;\ * &quot;-&quot;??_-;_-@_-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Bookman Old Style"/>
      <family val="1"/>
    </font>
    <font>
      <b/>
      <sz val="10"/>
      <name val="Bookman Old Style"/>
      <family val="1"/>
    </font>
    <font>
      <sz val="10"/>
      <name val="Bookman Old Style"/>
      <family val="1"/>
    </font>
    <font>
      <b/>
      <u/>
      <sz val="16"/>
      <name val="Bookman Old Style"/>
      <family val="1"/>
    </font>
    <font>
      <b/>
      <u/>
      <sz val="10"/>
      <name val="Bookman Old Style"/>
      <family val="1"/>
    </font>
    <font>
      <b/>
      <i/>
      <sz val="16"/>
      <name val="Bookman Old Style"/>
      <family val="1"/>
    </font>
    <font>
      <b/>
      <i/>
      <sz val="8"/>
      <name val="Bookman Old Style"/>
      <family val="1"/>
    </font>
    <font>
      <b/>
      <i/>
      <u/>
      <sz val="24"/>
      <name val="Bookman Old Style"/>
      <family val="1"/>
    </font>
    <font>
      <b/>
      <i/>
      <u/>
      <sz val="16"/>
      <name val="Bookman Old Style"/>
      <family val="1"/>
    </font>
    <font>
      <b/>
      <i/>
      <u/>
      <sz val="12"/>
      <name val="Bookman Old Style"/>
      <family val="1"/>
    </font>
    <font>
      <b/>
      <sz val="14"/>
      <name val="Comic Sans MS"/>
      <family val="4"/>
    </font>
    <font>
      <b/>
      <u/>
      <sz val="18"/>
      <name val="Bookman Old Style"/>
      <family val="1"/>
    </font>
    <font>
      <b/>
      <i/>
      <sz val="11"/>
      <name val="Arial"/>
      <family val="2"/>
    </font>
    <font>
      <b/>
      <sz val="12"/>
      <name val="Bookman Old Style"/>
      <family val="1"/>
    </font>
    <font>
      <sz val="12"/>
      <name val="Arial"/>
      <family val="2"/>
    </font>
    <font>
      <sz val="12"/>
      <name val="Bookman Old Style"/>
      <family val="1"/>
    </font>
    <font>
      <sz val="16"/>
      <name val="Bookman Old Style"/>
      <family val="1"/>
    </font>
    <font>
      <sz val="16"/>
      <name val="Arial"/>
      <family val="2"/>
    </font>
    <font>
      <b/>
      <sz val="13"/>
      <name val="Arial"/>
      <family val="2"/>
    </font>
    <font>
      <b/>
      <sz val="16"/>
      <color indexed="63"/>
      <name val="Bookman Old Style"/>
      <family val="1"/>
    </font>
    <font>
      <b/>
      <sz val="14"/>
      <name val="Bookman Old Style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name val="Browallia New"/>
      <family val="2"/>
    </font>
    <font>
      <b/>
      <i/>
      <sz val="20"/>
      <name val="Browallia New"/>
      <family val="2"/>
    </font>
    <font>
      <sz val="16"/>
      <color theme="1"/>
      <name val="Bookman Old Style"/>
      <family val="1"/>
    </font>
    <font>
      <b/>
      <sz val="16"/>
      <color theme="1"/>
      <name val="Bookman Old Style"/>
      <family val="1"/>
    </font>
    <font>
      <sz val="14"/>
      <name val="Bookman Old Style"/>
      <family val="1"/>
    </font>
    <font>
      <b/>
      <i/>
      <sz val="14"/>
      <name val="Bookman Old Style"/>
      <family val="1"/>
    </font>
    <font>
      <sz val="14"/>
      <color indexed="63"/>
      <name val="Bookman Old Style"/>
      <family val="1"/>
    </font>
    <font>
      <b/>
      <sz val="14"/>
      <color indexed="63"/>
      <name val="Bookman Old Style"/>
      <family val="1"/>
    </font>
    <font>
      <b/>
      <i/>
      <u/>
      <sz val="14"/>
      <name val="Bookman Old Style"/>
      <family val="1"/>
    </font>
    <font>
      <b/>
      <u/>
      <sz val="14"/>
      <name val="Bookman Old Style"/>
      <family val="1"/>
    </font>
    <font>
      <sz val="14"/>
      <color theme="1"/>
      <name val="Bookman Old Style"/>
      <family val="1"/>
    </font>
    <font>
      <b/>
      <i/>
      <u/>
      <sz val="26"/>
      <name val="Bookman Old Style"/>
      <family val="1"/>
    </font>
    <font>
      <b/>
      <i/>
      <u/>
      <sz val="22"/>
      <name val="Bookman Old Style"/>
      <family val="1"/>
    </font>
    <font>
      <b/>
      <i/>
      <u/>
      <sz val="28"/>
      <name val="Bookman Old Style"/>
      <family val="1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</cellStyleXfs>
  <cellXfs count="364">
    <xf numFmtId="0" fontId="0" fillId="0" borderId="0" xfId="0"/>
    <xf numFmtId="0" fontId="3" fillId="0" borderId="0" xfId="0" applyFont="1" applyFill="1"/>
    <xf numFmtId="0" fontId="0" fillId="0" borderId="0" xfId="0" applyFill="1"/>
    <xf numFmtId="0" fontId="6" fillId="0" borderId="0" xfId="0" applyFont="1" applyFill="1"/>
    <xf numFmtId="0" fontId="8" fillId="0" borderId="0" xfId="0" applyFont="1" applyFill="1"/>
    <xf numFmtId="0" fontId="6" fillId="0" borderId="0" xfId="0" applyFont="1" applyFill="1" applyAlignment="1"/>
    <xf numFmtId="0" fontId="11" fillId="0" borderId="0" xfId="0" applyFont="1" applyFill="1"/>
    <xf numFmtId="0" fontId="17" fillId="0" borderId="0" xfId="0" applyFont="1" applyFill="1"/>
    <xf numFmtId="0" fontId="17" fillId="2" borderId="0" xfId="0" applyFont="1" applyFill="1"/>
    <xf numFmtId="0" fontId="17" fillId="3" borderId="0" xfId="0" applyFont="1" applyFill="1"/>
    <xf numFmtId="0" fontId="17" fillId="0" borderId="0" xfId="0" applyFont="1" applyFill="1" applyBorder="1"/>
    <xf numFmtId="0" fontId="17" fillId="5" borderId="0" xfId="0" applyFont="1" applyFill="1" applyBorder="1"/>
    <xf numFmtId="0" fontId="0" fillId="0" borderId="0" xfId="0" applyFill="1" applyAlignment="1">
      <alignment horizontal="center"/>
    </xf>
    <xf numFmtId="3" fontId="22" fillId="7" borderId="3" xfId="2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/>
    </xf>
    <xf numFmtId="0" fontId="26" fillId="7" borderId="1" xfId="0" applyFont="1" applyFill="1" applyBorder="1" applyAlignment="1">
      <alignment horizontal="center" vertical="center" wrapText="1"/>
    </xf>
    <xf numFmtId="164" fontId="26" fillId="7" borderId="1" xfId="0" applyNumberFormat="1" applyFont="1" applyFill="1" applyBorder="1" applyAlignment="1">
      <alignment horizontal="right" vertical="center"/>
    </xf>
    <xf numFmtId="0" fontId="19" fillId="0" borderId="0" xfId="0" applyFont="1" applyFill="1"/>
    <xf numFmtId="0" fontId="3" fillId="0" borderId="0" xfId="0" applyFont="1" applyFill="1" applyAlignment="1">
      <alignment horizontal="center"/>
    </xf>
    <xf numFmtId="0" fontId="28" fillId="0" borderId="0" xfId="0" applyFont="1" applyFill="1"/>
    <xf numFmtId="0" fontId="3" fillId="0" borderId="0" xfId="0" applyFont="1" applyFill="1" applyAlignment="1"/>
    <xf numFmtId="0" fontId="19" fillId="0" borderId="0" xfId="0" applyFont="1" applyFill="1" applyAlignment="1"/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8" fillId="0" borderId="0" xfId="0" applyFont="1" applyFill="1" applyAlignment="1">
      <alignment horizontal="right"/>
    </xf>
    <xf numFmtId="0" fontId="19" fillId="0" borderId="0" xfId="0" applyFont="1" applyFill="1" applyAlignment="1">
      <alignment horizontal="center"/>
    </xf>
    <xf numFmtId="0" fontId="3" fillId="7" borderId="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16" fontId="3" fillId="7" borderId="1" xfId="0" applyNumberFormat="1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3" fillId="6" borderId="5" xfId="2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3" fillId="6" borderId="7" xfId="0" applyFont="1" applyFill="1" applyBorder="1" applyAlignment="1">
      <alignment horizontal="center"/>
    </xf>
    <xf numFmtId="0" fontId="3" fillId="6" borderId="4" xfId="2" applyFont="1" applyFill="1" applyBorder="1" applyAlignment="1">
      <alignment horizontal="center" vertical="center" wrapText="1"/>
    </xf>
    <xf numFmtId="164" fontId="3" fillId="0" borderId="9" xfId="2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right" vertical="center"/>
    </xf>
    <xf numFmtId="164" fontId="3" fillId="0" borderId="8" xfId="1" applyNumberFormat="1" applyFont="1" applyFill="1" applyBorder="1"/>
    <xf numFmtId="164" fontId="3" fillId="0" borderId="10" xfId="1" applyNumberFormat="1" applyFont="1" applyFill="1" applyBorder="1"/>
    <xf numFmtId="164" fontId="3" fillId="8" borderId="8" xfId="1" applyNumberFormat="1" applyFont="1" applyFill="1" applyBorder="1"/>
    <xf numFmtId="0" fontId="3" fillId="6" borderId="11" xfId="0" applyFont="1" applyFill="1" applyBorder="1" applyAlignment="1">
      <alignment horizontal="center"/>
    </xf>
    <xf numFmtId="164" fontId="3" fillId="0" borderId="12" xfId="2" applyNumberFormat="1" applyFont="1" applyFill="1" applyBorder="1" applyAlignment="1">
      <alignment horizontal="center" vertical="center" wrapText="1"/>
    </xf>
    <xf numFmtId="164" fontId="3" fillId="0" borderId="13" xfId="0" applyNumberFormat="1" applyFont="1" applyFill="1" applyBorder="1" applyAlignment="1">
      <alignment horizontal="right" vertical="center"/>
    </xf>
    <xf numFmtId="164" fontId="3" fillId="0" borderId="11" xfId="1" applyNumberFormat="1" applyFont="1" applyFill="1" applyBorder="1"/>
    <xf numFmtId="164" fontId="3" fillId="0" borderId="13" xfId="1" applyNumberFormat="1" applyFont="1" applyFill="1" applyBorder="1"/>
    <xf numFmtId="164" fontId="3" fillId="8" borderId="11" xfId="1" applyNumberFormat="1" applyFont="1" applyFill="1" applyBorder="1"/>
    <xf numFmtId="164" fontId="22" fillId="0" borderId="12" xfId="2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0" fontId="19" fillId="2" borderId="0" xfId="0" applyFont="1" applyFill="1"/>
    <xf numFmtId="0" fontId="19" fillId="3" borderId="0" xfId="0" applyFont="1" applyFill="1" applyBorder="1" applyAlignment="1">
      <alignment horizontal="center"/>
    </xf>
    <xf numFmtId="0" fontId="19" fillId="3" borderId="0" xfId="0" applyFont="1" applyFill="1"/>
    <xf numFmtId="164" fontId="3" fillId="0" borderId="11" xfId="0" applyNumberFormat="1" applyFont="1" applyFill="1" applyBorder="1"/>
    <xf numFmtId="0" fontId="19" fillId="0" borderId="0" xfId="0" applyFont="1" applyFill="1" applyBorder="1"/>
    <xf numFmtId="164" fontId="3" fillId="0" borderId="0" xfId="1" applyNumberFormat="1" applyFont="1" applyFill="1" applyBorder="1"/>
    <xf numFmtId="164" fontId="3" fillId="0" borderId="15" xfId="1" applyNumberFormat="1" applyFont="1" applyFill="1" applyBorder="1"/>
    <xf numFmtId="165" fontId="3" fillId="0" borderId="0" xfId="1" applyNumberFormat="1" applyFont="1" applyFill="1" applyBorder="1"/>
    <xf numFmtId="164" fontId="3" fillId="0" borderId="12" xfId="2" applyNumberFormat="1" applyFont="1" applyFill="1" applyBorder="1" applyAlignment="1">
      <alignment vertical="center" wrapText="1"/>
    </xf>
    <xf numFmtId="164" fontId="3" fillId="0" borderId="22" xfId="2" applyNumberFormat="1" applyFont="1" applyFill="1" applyBorder="1" applyAlignment="1">
      <alignment vertical="center" wrapText="1"/>
    </xf>
    <xf numFmtId="164" fontId="3" fillId="0" borderId="9" xfId="2" applyNumberFormat="1" applyFont="1" applyFill="1" applyBorder="1" applyAlignment="1">
      <alignment vertical="center" wrapText="1"/>
    </xf>
    <xf numFmtId="164" fontId="3" fillId="0" borderId="23" xfId="2" applyNumberFormat="1" applyFont="1" applyFill="1" applyBorder="1" applyAlignment="1">
      <alignment vertical="center" wrapText="1"/>
    </xf>
    <xf numFmtId="164" fontId="3" fillId="0" borderId="11" xfId="0" applyNumberFormat="1" applyFont="1" applyFill="1" applyBorder="1" applyAlignment="1">
      <alignment horizontal="right" vertical="center"/>
    </xf>
    <xf numFmtId="0" fontId="19" fillId="4" borderId="0" xfId="0" applyFont="1" applyFill="1" applyBorder="1" applyAlignment="1">
      <alignment horizontal="center"/>
    </xf>
    <xf numFmtId="0" fontId="3" fillId="0" borderId="0" xfId="0" applyFont="1" applyFill="1" applyBorder="1"/>
    <xf numFmtId="0" fontId="19" fillId="5" borderId="0" xfId="0" applyFont="1" applyFill="1" applyBorder="1" applyAlignment="1">
      <alignment horizontal="center"/>
    </xf>
    <xf numFmtId="0" fontId="19" fillId="5" borderId="0" xfId="0" applyFont="1" applyFill="1" applyBorder="1"/>
    <xf numFmtId="164" fontId="3" fillId="0" borderId="0" xfId="2" applyNumberFormat="1" applyFont="1" applyFill="1" applyBorder="1" applyAlignment="1">
      <alignment horizontal="center" vertical="center" wrapText="1"/>
    </xf>
    <xf numFmtId="164" fontId="3" fillId="0" borderId="15" xfId="0" applyNumberFormat="1" applyFont="1" applyFill="1" applyBorder="1" applyAlignment="1">
      <alignment horizontal="right" vertical="center"/>
    </xf>
    <xf numFmtId="164" fontId="3" fillId="0" borderId="17" xfId="1" applyNumberFormat="1" applyFont="1" applyFill="1" applyBorder="1"/>
    <xf numFmtId="164" fontId="3" fillId="8" borderId="16" xfId="1" applyNumberFormat="1" applyFont="1" applyFill="1" applyBorder="1"/>
    <xf numFmtId="0" fontId="3" fillId="6" borderId="1" xfId="2" applyFont="1" applyFill="1" applyBorder="1" applyAlignment="1">
      <alignment horizontal="center" vertical="center" wrapText="1"/>
    </xf>
    <xf numFmtId="164" fontId="3" fillId="7" borderId="6" xfId="0" applyNumberFormat="1" applyFont="1" applyFill="1" applyBorder="1" applyAlignment="1">
      <alignment horizontal="right" vertical="center"/>
    </xf>
    <xf numFmtId="164" fontId="3" fillId="7" borderId="3" xfId="0" applyNumberFormat="1" applyFont="1" applyFill="1" applyBorder="1" applyAlignment="1">
      <alignment horizontal="right" vertical="center"/>
    </xf>
    <xf numFmtId="164" fontId="3" fillId="7" borderId="1" xfId="0" applyNumberFormat="1" applyFont="1" applyFill="1" applyBorder="1" applyAlignment="1">
      <alignment horizontal="right" vertical="center"/>
    </xf>
    <xf numFmtId="164" fontId="19" fillId="0" borderId="0" xfId="0" applyNumberFormat="1" applyFont="1" applyFill="1" applyBorder="1"/>
    <xf numFmtId="0" fontId="19" fillId="0" borderId="5" xfId="0" applyFont="1" applyFill="1" applyBorder="1"/>
    <xf numFmtId="0" fontId="19" fillId="0" borderId="2" xfId="0" applyFont="1" applyFill="1" applyBorder="1"/>
    <xf numFmtId="0" fontId="3" fillId="0" borderId="2" xfId="0" applyFont="1" applyFill="1" applyBorder="1"/>
    <xf numFmtId="0" fontId="3" fillId="0" borderId="2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8" fillId="0" borderId="19" xfId="0" applyFont="1" applyFill="1" applyBorder="1"/>
    <xf numFmtId="0" fontId="28" fillId="0" borderId="20" xfId="0" applyFont="1" applyFill="1" applyBorder="1"/>
    <xf numFmtId="0" fontId="29" fillId="0" borderId="20" xfId="0" applyFont="1" applyFill="1" applyBorder="1" applyAlignment="1">
      <alignment horizontal="center"/>
    </xf>
    <xf numFmtId="0" fontId="28" fillId="0" borderId="21" xfId="0" applyFont="1" applyFill="1" applyBorder="1"/>
    <xf numFmtId="3" fontId="19" fillId="0" borderId="0" xfId="2" applyNumberFormat="1" applyFont="1" applyFill="1" applyBorder="1" applyAlignment="1">
      <alignment horizontal="left" vertical="center" wrapText="1"/>
    </xf>
    <xf numFmtId="3" fontId="3" fillId="0" borderId="0" xfId="2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/>
    <xf numFmtId="0" fontId="23" fillId="7" borderId="1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16" fontId="23" fillId="7" borderId="1" xfId="0" applyNumberFormat="1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6" borderId="5" xfId="2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/>
    </xf>
    <xf numFmtId="0" fontId="31" fillId="6" borderId="3" xfId="0" applyFont="1" applyFill="1" applyBorder="1" applyAlignment="1">
      <alignment horizontal="center"/>
    </xf>
    <xf numFmtId="0" fontId="23" fillId="6" borderId="7" xfId="0" applyFont="1" applyFill="1" applyBorder="1" applyAlignment="1">
      <alignment horizontal="center"/>
    </xf>
    <xf numFmtId="0" fontId="23" fillId="6" borderId="4" xfId="2" applyFont="1" applyFill="1" applyBorder="1" applyAlignment="1">
      <alignment horizontal="center" vertical="center" wrapText="1"/>
    </xf>
    <xf numFmtId="164" fontId="30" fillId="0" borderId="9" xfId="2" applyNumberFormat="1" applyFont="1" applyFill="1" applyBorder="1" applyAlignment="1">
      <alignment horizontal="center" vertical="center" wrapText="1"/>
    </xf>
    <xf numFmtId="164" fontId="23" fillId="0" borderId="10" xfId="0" applyNumberFormat="1" applyFont="1" applyFill="1" applyBorder="1" applyAlignment="1">
      <alignment horizontal="right" vertical="center"/>
    </xf>
    <xf numFmtId="164" fontId="23" fillId="0" borderId="8" xfId="1" applyNumberFormat="1" applyFont="1" applyFill="1" applyBorder="1"/>
    <xf numFmtId="164" fontId="23" fillId="0" borderId="10" xfId="1" applyNumberFormat="1" applyFont="1" applyFill="1" applyBorder="1"/>
    <xf numFmtId="164" fontId="23" fillId="8" borderId="8" xfId="1" applyNumberFormat="1" applyFont="1" applyFill="1" applyBorder="1"/>
    <xf numFmtId="0" fontId="23" fillId="6" borderId="11" xfId="0" applyFont="1" applyFill="1" applyBorder="1" applyAlignment="1">
      <alignment horizontal="center"/>
    </xf>
    <xf numFmtId="164" fontId="30" fillId="0" borderId="12" xfId="2" applyNumberFormat="1" applyFont="1" applyFill="1" applyBorder="1" applyAlignment="1">
      <alignment horizontal="center" vertical="center" wrapText="1"/>
    </xf>
    <xf numFmtId="164" fontId="23" fillId="0" borderId="13" xfId="0" applyNumberFormat="1" applyFont="1" applyFill="1" applyBorder="1" applyAlignment="1">
      <alignment horizontal="right" vertical="center"/>
    </xf>
    <xf numFmtId="164" fontId="23" fillId="0" borderId="11" xfId="1" applyNumberFormat="1" applyFont="1" applyFill="1" applyBorder="1"/>
    <xf numFmtId="164" fontId="23" fillId="0" borderId="13" xfId="1" applyNumberFormat="1" applyFont="1" applyFill="1" applyBorder="1"/>
    <xf numFmtId="164" fontId="23" fillId="8" borderId="11" xfId="1" applyNumberFormat="1" applyFont="1" applyFill="1" applyBorder="1"/>
    <xf numFmtId="164" fontId="32" fillId="0" borderId="12" xfId="2" applyNumberFormat="1" applyFont="1" applyFill="1" applyBorder="1" applyAlignment="1">
      <alignment horizontal="center" vertical="center" wrapText="1"/>
    </xf>
    <xf numFmtId="164" fontId="23" fillId="0" borderId="11" xfId="0" applyNumberFormat="1" applyFont="1" applyFill="1" applyBorder="1"/>
    <xf numFmtId="164" fontId="30" fillId="0" borderId="12" xfId="2" applyNumberFormat="1" applyFont="1" applyFill="1" applyBorder="1" applyAlignment="1">
      <alignment vertical="center" wrapText="1"/>
    </xf>
    <xf numFmtId="164" fontId="30" fillId="0" borderId="22" xfId="2" applyNumberFormat="1" applyFont="1" applyFill="1" applyBorder="1" applyAlignment="1">
      <alignment vertical="center" wrapText="1"/>
    </xf>
    <xf numFmtId="164" fontId="30" fillId="0" borderId="9" xfId="2" applyNumberFormat="1" applyFont="1" applyFill="1" applyBorder="1" applyAlignment="1">
      <alignment vertical="center" wrapText="1"/>
    </xf>
    <xf numFmtId="164" fontId="30" fillId="0" borderId="23" xfId="2" applyNumberFormat="1" applyFont="1" applyFill="1" applyBorder="1" applyAlignment="1">
      <alignment vertical="center" wrapText="1"/>
    </xf>
    <xf numFmtId="164" fontId="23" fillId="0" borderId="11" xfId="0" applyNumberFormat="1" applyFont="1" applyFill="1" applyBorder="1" applyAlignment="1">
      <alignment horizontal="right" vertical="center"/>
    </xf>
    <xf numFmtId="0" fontId="30" fillId="0" borderId="0" xfId="0" applyFont="1" applyFill="1" applyBorder="1"/>
    <xf numFmtId="164" fontId="30" fillId="0" borderId="0" xfId="2" applyNumberFormat="1" applyFont="1" applyFill="1" applyBorder="1" applyAlignment="1">
      <alignment horizontal="center" vertical="center" wrapText="1"/>
    </xf>
    <xf numFmtId="164" fontId="23" fillId="0" borderId="15" xfId="0" applyNumberFormat="1" applyFont="1" applyFill="1" applyBorder="1" applyAlignment="1">
      <alignment horizontal="right" vertical="center"/>
    </xf>
    <xf numFmtId="164" fontId="23" fillId="0" borderId="17" xfId="1" applyNumberFormat="1" applyFont="1" applyFill="1" applyBorder="1"/>
    <xf numFmtId="164" fontId="23" fillId="0" borderId="15" xfId="1" applyNumberFormat="1" applyFont="1" applyFill="1" applyBorder="1"/>
    <xf numFmtId="164" fontId="23" fillId="8" borderId="16" xfId="1" applyNumberFormat="1" applyFont="1" applyFill="1" applyBorder="1"/>
    <xf numFmtId="3" fontId="33" fillId="7" borderId="3" xfId="2" applyNumberFormat="1" applyFont="1" applyFill="1" applyBorder="1" applyAlignment="1">
      <alignment horizontal="left" vertical="center" wrapText="1"/>
    </xf>
    <xf numFmtId="0" fontId="23" fillId="6" borderId="1" xfId="2" applyFont="1" applyFill="1" applyBorder="1" applyAlignment="1">
      <alignment horizontal="center" vertical="center" wrapText="1"/>
    </xf>
    <xf numFmtId="164" fontId="23" fillId="7" borderId="6" xfId="0" applyNumberFormat="1" applyFont="1" applyFill="1" applyBorder="1" applyAlignment="1">
      <alignment horizontal="right" vertical="center"/>
    </xf>
    <xf numFmtId="164" fontId="23" fillId="7" borderId="3" xfId="0" applyNumberFormat="1" applyFont="1" applyFill="1" applyBorder="1" applyAlignment="1">
      <alignment horizontal="right" vertical="center"/>
    </xf>
    <xf numFmtId="164" fontId="23" fillId="7" borderId="1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164" fontId="23" fillId="0" borderId="8" xfId="1" applyNumberFormat="1" applyFont="1" applyFill="1" applyBorder="1" applyAlignment="1">
      <alignment vertical="center"/>
    </xf>
    <xf numFmtId="164" fontId="23" fillId="0" borderId="10" xfId="1" applyNumberFormat="1" applyFont="1" applyFill="1" applyBorder="1" applyAlignment="1">
      <alignment vertical="center"/>
    </xf>
    <xf numFmtId="164" fontId="23" fillId="8" borderId="8" xfId="1" applyNumberFormat="1" applyFont="1" applyFill="1" applyBorder="1" applyAlignment="1">
      <alignment vertical="center"/>
    </xf>
    <xf numFmtId="164" fontId="26" fillId="8" borderId="8" xfId="1" applyNumberFormat="1" applyFont="1" applyFill="1" applyBorder="1" applyAlignment="1">
      <alignment vertical="center"/>
    </xf>
    <xf numFmtId="0" fontId="23" fillId="6" borderId="11" xfId="0" applyFont="1" applyFill="1" applyBorder="1" applyAlignment="1">
      <alignment horizontal="center" vertical="center"/>
    </xf>
    <xf numFmtId="164" fontId="23" fillId="0" borderId="11" xfId="1" applyNumberFormat="1" applyFont="1" applyFill="1" applyBorder="1" applyAlignment="1">
      <alignment vertical="center"/>
    </xf>
    <xf numFmtId="164" fontId="23" fillId="0" borderId="13" xfId="1" applyNumberFormat="1" applyFont="1" applyFill="1" applyBorder="1" applyAlignment="1">
      <alignment vertical="center"/>
    </xf>
    <xf numFmtId="164" fontId="23" fillId="8" borderId="11" xfId="1" applyNumberFormat="1" applyFont="1" applyFill="1" applyBorder="1" applyAlignment="1">
      <alignment vertical="center"/>
    </xf>
    <xf numFmtId="164" fontId="23" fillId="0" borderId="11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164" fontId="26" fillId="8" borderId="11" xfId="1" applyNumberFormat="1" applyFont="1" applyFill="1" applyBorder="1" applyAlignment="1">
      <alignment vertical="center"/>
    </xf>
    <xf numFmtId="164" fontId="23" fillId="0" borderId="17" xfId="1" applyNumberFormat="1" applyFont="1" applyFill="1" applyBorder="1" applyAlignment="1">
      <alignment vertical="center"/>
    </xf>
    <xf numFmtId="164" fontId="23" fillId="0" borderId="15" xfId="1" applyNumberFormat="1" applyFont="1" applyFill="1" applyBorder="1" applyAlignment="1">
      <alignment vertical="center"/>
    </xf>
    <xf numFmtId="164" fontId="23" fillId="8" borderId="16" xfId="1" applyNumberFormat="1" applyFont="1" applyFill="1" applyBorder="1" applyAlignment="1">
      <alignment vertical="center"/>
    </xf>
    <xf numFmtId="164" fontId="26" fillId="8" borderId="16" xfId="1" applyNumberFormat="1" applyFont="1" applyFill="1" applyBorder="1" applyAlignment="1">
      <alignment vertical="center"/>
    </xf>
    <xf numFmtId="0" fontId="28" fillId="9" borderId="0" xfId="0" applyFont="1" applyFill="1"/>
    <xf numFmtId="0" fontId="19" fillId="9" borderId="0" xfId="0" applyFont="1" applyFill="1"/>
    <xf numFmtId="164" fontId="19" fillId="9" borderId="0" xfId="0" applyNumberFormat="1" applyFont="1" applyFill="1"/>
    <xf numFmtId="3" fontId="19" fillId="9" borderId="0" xfId="0" applyNumberFormat="1" applyFont="1" applyFill="1"/>
    <xf numFmtId="0" fontId="19" fillId="9" borderId="0" xfId="0" applyFont="1" applyFill="1" applyBorder="1"/>
    <xf numFmtId="164" fontId="3" fillId="9" borderId="0" xfId="1" applyNumberFormat="1" applyFont="1" applyFill="1" applyBorder="1"/>
    <xf numFmtId="164" fontId="3" fillId="9" borderId="14" xfId="1" applyNumberFormat="1" applyFont="1" applyFill="1" applyBorder="1"/>
    <xf numFmtId="164" fontId="3" fillId="9" borderId="15" xfId="1" applyNumberFormat="1" applyFont="1" applyFill="1" applyBorder="1"/>
    <xf numFmtId="165" fontId="3" fillId="9" borderId="0" xfId="1" applyNumberFormat="1" applyFont="1" applyFill="1" applyBorder="1"/>
    <xf numFmtId="0" fontId="0" fillId="9" borderId="0" xfId="0" applyFill="1"/>
    <xf numFmtId="0" fontId="17" fillId="9" borderId="0" xfId="0" applyFont="1" applyFill="1"/>
    <xf numFmtId="164" fontId="17" fillId="9" borderId="0" xfId="0" applyNumberFormat="1" applyFont="1" applyFill="1"/>
    <xf numFmtId="3" fontId="20" fillId="9" borderId="0" xfId="0" applyNumberFormat="1" applyFont="1" applyFill="1"/>
    <xf numFmtId="3" fontId="17" fillId="9" borderId="0" xfId="0" applyNumberFormat="1" applyFont="1" applyFill="1"/>
    <xf numFmtId="0" fontId="17" fillId="9" borderId="0" xfId="0" applyFont="1" applyFill="1" applyBorder="1"/>
    <xf numFmtId="164" fontId="21" fillId="9" borderId="0" xfId="1" applyNumberFormat="1" applyFont="1" applyFill="1" applyBorder="1"/>
    <xf numFmtId="164" fontId="21" fillId="9" borderId="14" xfId="1" applyNumberFormat="1" applyFont="1" applyFill="1" applyBorder="1"/>
    <xf numFmtId="164" fontId="21" fillId="9" borderId="15" xfId="1" applyNumberFormat="1" applyFont="1" applyFill="1" applyBorder="1"/>
    <xf numFmtId="165" fontId="16" fillId="9" borderId="0" xfId="1" applyNumberFormat="1" applyFont="1" applyFill="1" applyBorder="1"/>
    <xf numFmtId="0" fontId="5" fillId="9" borderId="0" xfId="0" applyFont="1" applyFill="1"/>
    <xf numFmtId="0" fontId="2" fillId="9" borderId="0" xfId="0" applyFont="1" applyFill="1"/>
    <xf numFmtId="0" fontId="3" fillId="9" borderId="0" xfId="0" applyFont="1" applyFill="1"/>
    <xf numFmtId="0" fontId="4" fillId="9" borderId="0" xfId="0" applyFont="1" applyFill="1"/>
    <xf numFmtId="0" fontId="4" fillId="9" borderId="0" xfId="0" applyFont="1" applyFill="1" applyAlignment="1">
      <alignment horizontal="center"/>
    </xf>
    <xf numFmtId="0" fontId="6" fillId="9" borderId="0" xfId="0" applyFont="1" applyFill="1"/>
    <xf numFmtId="0" fontId="7" fillId="9" borderId="0" xfId="0" applyFont="1" applyFill="1"/>
    <xf numFmtId="0" fontId="5" fillId="9" borderId="0" xfId="0" applyFont="1" applyFill="1" applyAlignment="1"/>
    <xf numFmtId="0" fontId="8" fillId="9" borderId="0" xfId="0" applyFont="1" applyFill="1"/>
    <xf numFmtId="0" fontId="9" fillId="9" borderId="0" xfId="0" applyFont="1" applyFill="1"/>
    <xf numFmtId="0" fontId="9" fillId="9" borderId="0" xfId="0" applyFont="1" applyFill="1" applyAlignment="1">
      <alignment horizontal="center"/>
    </xf>
    <xf numFmtId="0" fontId="6" fillId="9" borderId="0" xfId="0" applyFont="1" applyFill="1" applyAlignment="1"/>
    <xf numFmtId="0" fontId="11" fillId="9" borderId="0" xfId="0" applyFont="1" applyFill="1"/>
    <xf numFmtId="0" fontId="12" fillId="9" borderId="0" xfId="0" applyFont="1" applyFill="1"/>
    <xf numFmtId="0" fontId="12" fillId="9" borderId="0" xfId="0" applyFont="1" applyFill="1" applyAlignment="1">
      <alignment horizontal="center"/>
    </xf>
    <xf numFmtId="0" fontId="13" fillId="9" borderId="0" xfId="0" applyFont="1" applyFill="1"/>
    <xf numFmtId="0" fontId="14" fillId="9" borderId="0" xfId="0" applyFont="1" applyFill="1"/>
    <xf numFmtId="0" fontId="15" fillId="9" borderId="0" xfId="0" applyFont="1" applyFill="1" applyAlignment="1">
      <alignment horizontal="right"/>
    </xf>
    <xf numFmtId="0" fontId="16" fillId="9" borderId="0" xfId="0" applyFont="1" applyFill="1"/>
    <xf numFmtId="0" fontId="2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0" fontId="17" fillId="9" borderId="0" xfId="0" applyFont="1" applyFill="1" applyAlignment="1">
      <alignment horizontal="center"/>
    </xf>
    <xf numFmtId="0" fontId="17" fillId="9" borderId="0" xfId="0" applyFont="1" applyFill="1" applyBorder="1" applyAlignment="1">
      <alignment horizontal="center"/>
    </xf>
    <xf numFmtId="0" fontId="23" fillId="6" borderId="1" xfId="0" applyFont="1" applyFill="1" applyBorder="1" applyAlignment="1">
      <alignment horizontal="center"/>
    </xf>
    <xf numFmtId="0" fontId="23" fillId="0" borderId="0" xfId="0" applyFont="1" applyFill="1"/>
    <xf numFmtId="0" fontId="23" fillId="0" borderId="0" xfId="0" applyFont="1" applyFill="1" applyAlignment="1">
      <alignment horizontal="center"/>
    </xf>
    <xf numFmtId="0" fontId="36" fillId="0" borderId="0" xfId="0" applyFont="1" applyFill="1"/>
    <xf numFmtId="0" fontId="35" fillId="0" borderId="0" xfId="0" applyFont="1" applyFill="1"/>
    <xf numFmtId="0" fontId="30" fillId="0" borderId="0" xfId="0" applyFont="1" applyFill="1" applyAlignment="1"/>
    <xf numFmtId="0" fontId="31" fillId="0" borderId="0" xfId="0" applyFont="1" applyFill="1"/>
    <xf numFmtId="0" fontId="31" fillId="0" borderId="0" xfId="0" applyFont="1" applyFill="1" applyAlignment="1">
      <alignment horizontal="center"/>
    </xf>
    <xf numFmtId="0" fontId="35" fillId="0" borderId="0" xfId="0" applyFont="1" applyFill="1" applyAlignment="1"/>
    <xf numFmtId="0" fontId="34" fillId="0" borderId="0" xfId="0" applyFont="1" applyFill="1"/>
    <xf numFmtId="0" fontId="34" fillId="0" borderId="0" xfId="0" applyFont="1" applyFill="1" applyAlignment="1">
      <alignment horizontal="center"/>
    </xf>
    <xf numFmtId="0" fontId="31" fillId="0" borderId="0" xfId="0" applyFont="1" applyFill="1" applyAlignment="1">
      <alignment horizontal="right"/>
    </xf>
    <xf numFmtId="0" fontId="30" fillId="0" borderId="0" xfId="0" applyFont="1" applyFill="1" applyAlignment="1">
      <alignment horizontal="center"/>
    </xf>
    <xf numFmtId="0" fontId="30" fillId="0" borderId="0" xfId="0" applyFont="1" applyFill="1" applyBorder="1" applyAlignment="1">
      <alignment horizontal="center"/>
    </xf>
    <xf numFmtId="164" fontId="30" fillId="0" borderId="0" xfId="0" applyNumberFormat="1" applyFont="1" applyFill="1"/>
    <xf numFmtId="3" fontId="30" fillId="0" borderId="0" xfId="0" applyNumberFormat="1" applyFont="1" applyFill="1"/>
    <xf numFmtId="0" fontId="30" fillId="2" borderId="0" xfId="0" applyFont="1" applyFill="1" applyBorder="1" applyAlignment="1">
      <alignment horizontal="center"/>
    </xf>
    <xf numFmtId="0" fontId="30" fillId="2" borderId="0" xfId="0" applyFont="1" applyFill="1"/>
    <xf numFmtId="164" fontId="30" fillId="2" borderId="0" xfId="0" applyNumberFormat="1" applyFont="1" applyFill="1"/>
    <xf numFmtId="0" fontId="30" fillId="3" borderId="0" xfId="0" applyFont="1" applyFill="1" applyBorder="1" applyAlignment="1">
      <alignment horizontal="center"/>
    </xf>
    <xf numFmtId="0" fontId="30" fillId="3" borderId="0" xfId="0" applyFont="1" applyFill="1"/>
    <xf numFmtId="164" fontId="30" fillId="3" borderId="0" xfId="0" applyNumberFormat="1" applyFont="1" applyFill="1"/>
    <xf numFmtId="164" fontId="23" fillId="0" borderId="0" xfId="1" applyNumberFormat="1" applyFont="1" applyFill="1" applyBorder="1"/>
    <xf numFmtId="164" fontId="23" fillId="0" borderId="14" xfId="1" applyNumberFormat="1" applyFont="1" applyFill="1" applyBorder="1"/>
    <xf numFmtId="165" fontId="23" fillId="0" borderId="0" xfId="1" applyNumberFormat="1" applyFont="1" applyFill="1" applyBorder="1"/>
    <xf numFmtId="0" fontId="30" fillId="4" borderId="0" xfId="0" applyFont="1" applyFill="1" applyBorder="1" applyAlignment="1">
      <alignment horizontal="center"/>
    </xf>
    <xf numFmtId="0" fontId="30" fillId="5" borderId="0" xfId="0" applyFont="1" applyFill="1" applyBorder="1" applyAlignment="1">
      <alignment horizontal="center"/>
    </xf>
    <xf numFmtId="164" fontId="23" fillId="5" borderId="0" xfId="1" applyNumberFormat="1" applyFont="1" applyFill="1" applyBorder="1"/>
    <xf numFmtId="165" fontId="23" fillId="5" borderId="0" xfId="1" applyNumberFormat="1" applyFont="1" applyFill="1" applyBorder="1"/>
    <xf numFmtId="0" fontId="30" fillId="5" borderId="0" xfId="0" applyFont="1" applyFill="1" applyBorder="1"/>
    <xf numFmtId="164" fontId="30" fillId="0" borderId="0" xfId="0" applyNumberFormat="1" applyFont="1" applyFill="1" applyBorder="1"/>
    <xf numFmtId="0" fontId="30" fillId="0" borderId="5" xfId="0" applyFont="1" applyFill="1" applyBorder="1"/>
    <xf numFmtId="0" fontId="30" fillId="0" borderId="2" xfId="0" applyFont="1" applyFill="1" applyBorder="1"/>
    <xf numFmtId="0" fontId="23" fillId="0" borderId="2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0" fontId="36" fillId="0" borderId="19" xfId="0" applyFont="1" applyFill="1" applyBorder="1"/>
    <xf numFmtId="0" fontId="36" fillId="0" borderId="20" xfId="0" applyFont="1" applyFill="1" applyBorder="1"/>
    <xf numFmtId="0" fontId="36" fillId="0" borderId="20" xfId="0" applyFont="1" applyFill="1" applyBorder="1" applyAlignment="1">
      <alignment horizontal="center"/>
    </xf>
    <xf numFmtId="0" fontId="36" fillId="0" borderId="21" xfId="0" applyFont="1" applyFill="1" applyBorder="1"/>
    <xf numFmtId="3" fontId="30" fillId="0" borderId="0" xfId="2" applyNumberFormat="1" applyFont="1" applyFill="1" applyBorder="1" applyAlignment="1">
      <alignment horizontal="left" vertical="center" wrapText="1"/>
    </xf>
    <xf numFmtId="3" fontId="30" fillId="0" borderId="0" xfId="2" applyNumberFormat="1" applyFont="1" applyFill="1" applyBorder="1" applyAlignment="1">
      <alignment horizontal="center" vertical="center" wrapText="1"/>
    </xf>
    <xf numFmtId="164" fontId="23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6" fillId="9" borderId="0" xfId="0" applyFont="1" applyFill="1"/>
    <xf numFmtId="0" fontId="30" fillId="9" borderId="0" xfId="0" applyFont="1" applyFill="1"/>
    <xf numFmtId="164" fontId="30" fillId="9" borderId="0" xfId="0" applyNumberFormat="1" applyFont="1" applyFill="1"/>
    <xf numFmtId="0" fontId="30" fillId="9" borderId="0" xfId="0" applyFont="1" applyFill="1" applyBorder="1"/>
    <xf numFmtId="0" fontId="23" fillId="0" borderId="0" xfId="0" applyFont="1" applyFill="1" applyBorder="1" applyAlignment="1">
      <alignment horizontal="center"/>
    </xf>
    <xf numFmtId="0" fontId="34" fillId="0" borderId="0" xfId="0" applyFont="1" applyFill="1" applyAlignment="1">
      <alignment horizontal="center"/>
    </xf>
    <xf numFmtId="1" fontId="23" fillId="7" borderId="2" xfId="0" applyNumberFormat="1" applyFont="1" applyFill="1" applyBorder="1" applyAlignment="1">
      <alignment horizontal="center" vertical="center" wrapText="1"/>
    </xf>
    <xf numFmtId="1" fontId="23" fillId="6" borderId="6" xfId="0" applyNumberFormat="1" applyFont="1" applyFill="1" applyBorder="1" applyAlignment="1">
      <alignment horizontal="center" vertical="center"/>
    </xf>
    <xf numFmtId="1" fontId="30" fillId="0" borderId="12" xfId="2" applyNumberFormat="1" applyFont="1" applyFill="1" applyBorder="1" applyAlignment="1">
      <alignment horizontal="center" vertical="center" wrapText="1"/>
    </xf>
    <xf numFmtId="1" fontId="30" fillId="0" borderId="9" xfId="2" applyNumberFormat="1" applyFont="1" applyFill="1" applyBorder="1" applyAlignment="1">
      <alignment horizontal="center" vertical="center" wrapText="1"/>
    </xf>
    <xf numFmtId="1" fontId="32" fillId="0" borderId="12" xfId="2" applyNumberFormat="1" applyFont="1" applyFill="1" applyBorder="1" applyAlignment="1">
      <alignment horizontal="center" vertical="center" wrapText="1"/>
    </xf>
    <xf numFmtId="1" fontId="30" fillId="0" borderId="0" xfId="2" applyNumberFormat="1" applyFont="1" applyFill="1" applyBorder="1" applyAlignment="1">
      <alignment horizontal="center" vertical="center" wrapText="1"/>
    </xf>
    <xf numFmtId="1" fontId="30" fillId="0" borderId="22" xfId="2" applyNumberFormat="1" applyFont="1" applyFill="1" applyBorder="1" applyAlignment="1">
      <alignment horizontal="center" vertical="center" wrapText="1"/>
    </xf>
    <xf numFmtId="1" fontId="30" fillId="0" borderId="23" xfId="2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/>
    </xf>
    <xf numFmtId="1" fontId="23" fillId="7" borderId="6" xfId="0" applyNumberFormat="1" applyFon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0" fontId="23" fillId="9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164" fontId="17" fillId="9" borderId="0" xfId="0" applyNumberFormat="1" applyFont="1" applyFill="1" applyBorder="1"/>
    <xf numFmtId="0" fontId="0" fillId="9" borderId="19" xfId="0" applyFill="1" applyBorder="1"/>
    <xf numFmtId="0" fontId="0" fillId="9" borderId="20" xfId="0" applyFill="1" applyBorder="1"/>
    <xf numFmtId="0" fontId="0" fillId="9" borderId="20" xfId="0" applyFill="1" applyBorder="1" applyAlignment="1">
      <alignment horizontal="center"/>
    </xf>
    <xf numFmtId="0" fontId="0" fillId="9" borderId="21" xfId="0" applyFill="1" applyBorder="1"/>
    <xf numFmtId="3" fontId="18" fillId="9" borderId="0" xfId="2" applyNumberFormat="1" applyFont="1" applyFill="1" applyBorder="1" applyAlignment="1">
      <alignment horizontal="left" vertical="center" wrapText="1"/>
    </xf>
    <xf numFmtId="3" fontId="18" fillId="9" borderId="0" xfId="2" applyNumberFormat="1" applyFont="1" applyFill="1" applyBorder="1" applyAlignment="1">
      <alignment horizontal="center" vertical="center" wrapText="1"/>
    </xf>
    <xf numFmtId="164" fontId="21" fillId="9" borderId="0" xfId="0" applyNumberFormat="1" applyFont="1" applyFill="1" applyBorder="1" applyAlignment="1">
      <alignment horizontal="right" vertical="center"/>
    </xf>
    <xf numFmtId="0" fontId="0" fillId="9" borderId="0" xfId="0" applyFill="1" applyAlignment="1">
      <alignment horizontal="center"/>
    </xf>
    <xf numFmtId="0" fontId="17" fillId="9" borderId="5" xfId="0" applyFont="1" applyFill="1" applyBorder="1"/>
    <xf numFmtId="0" fontId="17" fillId="9" borderId="2" xfId="0" applyFont="1" applyFill="1" applyBorder="1"/>
    <xf numFmtId="0" fontId="16" fillId="9" borderId="2" xfId="0" applyFont="1" applyFill="1" applyBorder="1" applyAlignment="1">
      <alignment horizontal="center"/>
    </xf>
    <xf numFmtId="0" fontId="16" fillId="9" borderId="18" xfId="0" applyFont="1" applyFill="1" applyBorder="1" applyAlignment="1">
      <alignment horizontal="center"/>
    </xf>
    <xf numFmtId="0" fontId="23" fillId="9" borderId="0" xfId="0" applyFont="1" applyFill="1" applyBorder="1" applyAlignment="1">
      <alignment horizontal="center" vertical="center"/>
    </xf>
    <xf numFmtId="0" fontId="23" fillId="9" borderId="7" xfId="0" applyFont="1" applyFill="1" applyBorder="1" applyAlignment="1">
      <alignment horizontal="center" vertical="center"/>
    </xf>
    <xf numFmtId="0" fontId="23" fillId="9" borderId="11" xfId="0" applyFont="1" applyFill="1" applyBorder="1" applyAlignment="1">
      <alignment horizontal="center" vertical="center"/>
    </xf>
    <xf numFmtId="1" fontId="4" fillId="9" borderId="0" xfId="0" applyNumberFormat="1" applyFont="1" applyFill="1" applyAlignment="1">
      <alignment horizontal="center"/>
    </xf>
    <xf numFmtId="1" fontId="7" fillId="9" borderId="0" xfId="0" applyNumberFormat="1" applyFont="1" applyFill="1" applyAlignment="1">
      <alignment horizontal="center"/>
    </xf>
    <xf numFmtId="1" fontId="9" fillId="9" borderId="0" xfId="0" applyNumberFormat="1" applyFont="1" applyFill="1" applyAlignment="1">
      <alignment horizontal="center"/>
    </xf>
    <xf numFmtId="1" fontId="6" fillId="9" borderId="0" xfId="0" applyNumberFormat="1" applyFont="1" applyFill="1" applyAlignment="1">
      <alignment horizontal="center"/>
    </xf>
    <xf numFmtId="1" fontId="12" fillId="9" borderId="0" xfId="0" applyNumberFormat="1" applyFont="1" applyFill="1" applyAlignment="1">
      <alignment horizontal="center"/>
    </xf>
    <xf numFmtId="1" fontId="15" fillId="9" borderId="0" xfId="0" applyNumberFormat="1" applyFont="1" applyFill="1" applyAlignment="1">
      <alignment horizontal="center"/>
    </xf>
    <xf numFmtId="1" fontId="2" fillId="9" borderId="0" xfId="0" applyNumberFormat="1" applyFont="1" applyFill="1" applyAlignment="1">
      <alignment horizontal="center"/>
    </xf>
    <xf numFmtId="1" fontId="17" fillId="9" borderId="0" xfId="0" applyNumberFormat="1" applyFont="1" applyFill="1" applyBorder="1" applyAlignment="1">
      <alignment horizontal="center"/>
    </xf>
    <xf numFmtId="1" fontId="17" fillId="9" borderId="2" xfId="0" applyNumberFormat="1" applyFont="1" applyFill="1" applyBorder="1" applyAlignment="1">
      <alignment horizontal="center"/>
    </xf>
    <xf numFmtId="1" fontId="0" fillId="9" borderId="20" xfId="0" applyNumberFormat="1" applyFill="1" applyBorder="1" applyAlignment="1">
      <alignment horizontal="center"/>
    </xf>
    <xf numFmtId="1" fontId="18" fillId="9" borderId="0" xfId="2" applyNumberFormat="1" applyFont="1" applyFill="1" applyBorder="1" applyAlignment="1">
      <alignment horizontal="center" vertical="center" wrapText="1"/>
    </xf>
    <xf numFmtId="1" fontId="0" fillId="9" borderId="0" xfId="0" applyNumberFormat="1" applyFill="1" applyAlignment="1">
      <alignment horizontal="center"/>
    </xf>
    <xf numFmtId="3" fontId="30" fillId="9" borderId="0" xfId="0" applyNumberFormat="1" applyFont="1" applyFill="1"/>
    <xf numFmtId="164" fontId="23" fillId="9" borderId="0" xfId="1" applyNumberFormat="1" applyFont="1" applyFill="1" applyBorder="1"/>
    <xf numFmtId="164" fontId="23" fillId="9" borderId="14" xfId="1" applyNumberFormat="1" applyFont="1" applyFill="1" applyBorder="1"/>
    <xf numFmtId="164" fontId="23" fillId="9" borderId="15" xfId="1" applyNumberFormat="1" applyFont="1" applyFill="1" applyBorder="1"/>
    <xf numFmtId="165" fontId="23" fillId="9" borderId="0" xfId="1" applyNumberFormat="1" applyFont="1" applyFill="1" applyBorder="1"/>
    <xf numFmtId="164" fontId="30" fillId="9" borderId="0" xfId="0" applyNumberFormat="1" applyFont="1" applyFill="1" applyBorder="1"/>
    <xf numFmtId="0" fontId="30" fillId="9" borderId="5" xfId="0" applyFont="1" applyFill="1" applyBorder="1"/>
    <xf numFmtId="0" fontId="30" fillId="9" borderId="2" xfId="0" applyFont="1" applyFill="1" applyBorder="1"/>
    <xf numFmtId="0" fontId="23" fillId="9" borderId="2" xfId="0" applyFont="1" applyFill="1" applyBorder="1" applyAlignment="1">
      <alignment horizontal="center"/>
    </xf>
    <xf numFmtId="0" fontId="23" fillId="9" borderId="18" xfId="0" applyFont="1" applyFill="1" applyBorder="1" applyAlignment="1">
      <alignment horizontal="center"/>
    </xf>
    <xf numFmtId="0" fontId="36" fillId="9" borderId="19" xfId="0" applyFont="1" applyFill="1" applyBorder="1"/>
    <xf numFmtId="0" fontId="36" fillId="9" borderId="20" xfId="0" applyFont="1" applyFill="1" applyBorder="1"/>
    <xf numFmtId="0" fontId="36" fillId="9" borderId="20" xfId="0" applyFont="1" applyFill="1" applyBorder="1" applyAlignment="1">
      <alignment horizontal="center"/>
    </xf>
    <xf numFmtId="0" fontId="36" fillId="9" borderId="21" xfId="0" applyFont="1" applyFill="1" applyBorder="1"/>
    <xf numFmtId="3" fontId="30" fillId="9" borderId="0" xfId="2" applyNumberFormat="1" applyFont="1" applyFill="1" applyBorder="1" applyAlignment="1">
      <alignment horizontal="left" vertical="center" wrapText="1"/>
    </xf>
    <xf numFmtId="3" fontId="30" fillId="9" borderId="0" xfId="2" applyNumberFormat="1" applyFont="1" applyFill="1" applyBorder="1" applyAlignment="1">
      <alignment horizontal="center" vertical="center" wrapText="1"/>
    </xf>
    <xf numFmtId="164" fontId="23" fillId="9" borderId="0" xfId="0" applyNumberFormat="1" applyFont="1" applyFill="1" applyBorder="1" applyAlignment="1">
      <alignment horizontal="right" vertical="center"/>
    </xf>
    <xf numFmtId="0" fontId="36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0" xfId="0" applyFont="1" applyFill="1" applyBorder="1" applyAlignment="1">
      <alignment horizontal="center"/>
    </xf>
    <xf numFmtId="0" fontId="23" fillId="9" borderId="0" xfId="0" applyFont="1" applyFill="1"/>
    <xf numFmtId="0" fontId="23" fillId="9" borderId="0" xfId="0" applyFont="1" applyFill="1" applyAlignment="1">
      <alignment horizontal="center"/>
    </xf>
    <xf numFmtId="0" fontId="35" fillId="9" borderId="0" xfId="0" applyFont="1" applyFill="1"/>
    <xf numFmtId="0" fontId="30" fillId="9" borderId="0" xfId="0" applyFont="1" applyFill="1" applyAlignment="1"/>
    <xf numFmtId="0" fontId="31" fillId="9" borderId="0" xfId="0" applyFont="1" applyFill="1"/>
    <xf numFmtId="0" fontId="31" fillId="9" borderId="0" xfId="0" applyFont="1" applyFill="1" applyAlignment="1">
      <alignment horizontal="center"/>
    </xf>
    <xf numFmtId="0" fontId="35" fillId="9" borderId="0" xfId="0" applyFont="1" applyFill="1" applyAlignment="1"/>
    <xf numFmtId="0" fontId="34" fillId="9" borderId="0" xfId="0" applyFont="1" applyFill="1"/>
    <xf numFmtId="0" fontId="34" fillId="9" borderId="0" xfId="0" applyFont="1" applyFill="1" applyAlignment="1">
      <alignment horizontal="center"/>
    </xf>
    <xf numFmtId="0" fontId="31" fillId="9" borderId="0" xfId="0" applyFont="1" applyFill="1" applyAlignment="1">
      <alignment horizontal="right"/>
    </xf>
    <xf numFmtId="0" fontId="23" fillId="6" borderId="3" xfId="0" applyFont="1" applyFill="1" applyBorder="1" applyAlignment="1">
      <alignment horizontal="center"/>
    </xf>
    <xf numFmtId="166" fontId="34" fillId="0" borderId="0" xfId="3" applyNumberFormat="1" applyFont="1" applyFill="1" applyAlignment="1">
      <alignment horizontal="center"/>
    </xf>
    <xf numFmtId="166" fontId="23" fillId="0" borderId="0" xfId="3" applyNumberFormat="1" applyFont="1" applyFill="1"/>
    <xf numFmtId="166" fontId="30" fillId="0" borderId="0" xfId="0" applyNumberFormat="1" applyFont="1" applyFill="1"/>
    <xf numFmtId="0" fontId="11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9" borderId="0" xfId="0" applyFont="1" applyFill="1" applyBorder="1" applyAlignment="1">
      <alignment horizontal="center"/>
    </xf>
    <xf numFmtId="166" fontId="17" fillId="9" borderId="0" xfId="3" applyNumberFormat="1" applyFont="1" applyFill="1" applyBorder="1"/>
    <xf numFmtId="166" fontId="23" fillId="9" borderId="0" xfId="3" applyNumberFormat="1" applyFont="1" applyFill="1"/>
    <xf numFmtId="0" fontId="11" fillId="0" borderId="0" xfId="0" applyFont="1" applyFill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9" fillId="0" borderId="0" xfId="0" applyFont="1" applyFill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9" fillId="0" borderId="19" xfId="0" applyFont="1" applyFill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28" fillId="0" borderId="20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center"/>
    </xf>
    <xf numFmtId="0" fontId="10" fillId="9" borderId="0" xfId="0" applyFont="1" applyFill="1" applyAlignment="1">
      <alignment horizontal="center"/>
    </xf>
    <xf numFmtId="0" fontId="23" fillId="9" borderId="5" xfId="0" applyFont="1" applyFill="1" applyBorder="1" applyAlignment="1">
      <alignment horizontal="center"/>
    </xf>
    <xf numFmtId="0" fontId="23" fillId="9" borderId="2" xfId="0" applyFont="1" applyFill="1" applyBorder="1" applyAlignment="1">
      <alignment horizontal="center"/>
    </xf>
    <xf numFmtId="0" fontId="23" fillId="9" borderId="18" xfId="0" applyFont="1" applyFill="1" applyBorder="1" applyAlignment="1">
      <alignment horizontal="center"/>
    </xf>
    <xf numFmtId="0" fontId="23" fillId="9" borderId="15" xfId="0" applyFont="1" applyFill="1" applyBorder="1" applyAlignment="1">
      <alignment horizontal="center"/>
    </xf>
    <xf numFmtId="0" fontId="23" fillId="9" borderId="0" xfId="0" applyFont="1" applyFill="1" applyBorder="1" applyAlignment="1">
      <alignment horizontal="center"/>
    </xf>
    <xf numFmtId="0" fontId="23" fillId="9" borderId="14" xfId="0" applyFont="1" applyFill="1" applyBorder="1" applyAlignment="1">
      <alignment horizontal="center"/>
    </xf>
    <xf numFmtId="0" fontId="40" fillId="9" borderId="19" xfId="0" applyFont="1" applyFill="1" applyBorder="1" applyAlignment="1">
      <alignment horizontal="center"/>
    </xf>
    <xf numFmtId="0" fontId="40" fillId="9" borderId="20" xfId="0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40" fillId="9" borderId="21" xfId="0" applyFont="1" applyFill="1" applyBorder="1" applyAlignment="1">
      <alignment horizontal="center"/>
    </xf>
    <xf numFmtId="0" fontId="41" fillId="9" borderId="5" xfId="0" applyFont="1" applyFill="1" applyBorder="1" applyAlignment="1">
      <alignment horizontal="center"/>
    </xf>
    <xf numFmtId="0" fontId="41" fillId="9" borderId="2" xfId="0" applyFont="1" applyFill="1" applyBorder="1" applyAlignment="1">
      <alignment horizontal="center"/>
    </xf>
    <xf numFmtId="0" fontId="41" fillId="9" borderId="18" xfId="0" applyFont="1" applyFill="1" applyBorder="1" applyAlignment="1">
      <alignment horizontal="center"/>
    </xf>
    <xf numFmtId="1" fontId="23" fillId="9" borderId="0" xfId="0" applyNumberFormat="1" applyFont="1" applyFill="1" applyBorder="1" applyAlignment="1">
      <alignment horizontal="center"/>
    </xf>
    <xf numFmtId="0" fontId="34" fillId="9" borderId="0" xfId="0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23" fillId="0" borderId="15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0" fontId="37" fillId="9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</cellXfs>
  <cellStyles count="4">
    <cellStyle name="Millares" xfId="1" builtinId="3"/>
    <cellStyle name="Moneda" xfId="3" builtinId="4"/>
    <cellStyle name="Normal" xfId="0" builtinId="0"/>
    <cellStyle name="Normal_Simulacion 3.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isa.pasten\Desktop\APS\JORGE%20APS\2019\RESOLUIONES\Resoluciones%20Programas%20Minister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 CABILDO"/>
      <sheetName val="IM CALERA"/>
      <sheetName val="IM CON CON"/>
      <sheetName val="IM HIJUELAS"/>
      <sheetName val="IM LA CRUZ"/>
      <sheetName val="IM LIGUA"/>
      <sheetName val="IM LIMACHE"/>
      <sheetName val="IM NOGALES"/>
      <sheetName val="IM OLMUE"/>
      <sheetName val="IM PAPUDO"/>
      <sheetName val="IM PETORCA"/>
      <sheetName val="IM PUCHUNCAVI"/>
      <sheetName val="IM QUILLOTA"/>
      <sheetName val="IM QUILPUE"/>
      <sheetName val="IM QUINTERO"/>
      <sheetName val="IM VILLA ALEMANA"/>
      <sheetName val="IM VIÑA DEL MAR"/>
      <sheetName val="IM ZAPALLAR"/>
      <sheetName val="Referente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0">
          <cell r="D20">
            <v>202737937</v>
          </cell>
        </row>
        <row r="21">
          <cell r="D21">
            <v>202737937</v>
          </cell>
        </row>
        <row r="24">
          <cell r="D24">
            <v>134754963</v>
          </cell>
        </row>
        <row r="25">
          <cell r="D25">
            <v>134754963</v>
          </cell>
        </row>
        <row r="26">
          <cell r="D26">
            <v>134754965</v>
          </cell>
        </row>
      </sheetData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49"/>
  <sheetViews>
    <sheetView topLeftCell="B12" zoomScale="50" zoomScaleNormal="50" workbookViewId="0">
      <selection activeCell="B73" sqref="A73:XFD73"/>
    </sheetView>
  </sheetViews>
  <sheetFormatPr baseColWidth="10" defaultColWidth="76.85546875" defaultRowHeight="20.25" x14ac:dyDescent="0.3"/>
  <cols>
    <col min="1" max="1" width="7.28515625" style="19" customWidth="1"/>
    <col min="2" max="2" width="6.5703125" style="19" bestFit="1" customWidth="1"/>
    <col min="3" max="3" width="78" style="19" customWidth="1"/>
    <col min="4" max="4" width="20.7109375" style="19" customWidth="1"/>
    <col min="5" max="5" width="44.85546875" style="92" bestFit="1" customWidth="1"/>
    <col min="6" max="6" width="37" style="19" customWidth="1"/>
    <col min="7" max="7" width="26.7109375" style="19" bestFit="1" customWidth="1"/>
    <col min="8" max="8" width="31.85546875" style="19" bestFit="1" customWidth="1"/>
    <col min="9" max="9" width="29" style="19" bestFit="1" customWidth="1"/>
    <col min="10" max="10" width="31.85546875" style="19" bestFit="1" customWidth="1"/>
    <col min="11" max="14" width="23.140625" style="19" hidden="1" customWidth="1"/>
    <col min="15" max="15" width="27.42578125" style="19" hidden="1" customWidth="1"/>
    <col min="16" max="18" width="23.140625" style="19" hidden="1" customWidth="1"/>
    <col min="19" max="19" width="29.28515625" style="19" bestFit="1" customWidth="1"/>
    <col min="20" max="20" width="35.85546875" style="19" bestFit="1" customWidth="1"/>
    <col min="21" max="21" width="8.28515625" style="156" customWidth="1"/>
    <col min="22" max="22" width="28.140625" style="156" bestFit="1" customWidth="1"/>
    <col min="23" max="23" width="27" style="156" bestFit="1" customWidth="1"/>
    <col min="24" max="24" width="19" style="156" customWidth="1"/>
    <col min="25" max="36" width="11.42578125" style="156" customWidth="1"/>
    <col min="37" max="70" width="11.42578125" style="165" customWidth="1"/>
    <col min="71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19"/>
  </cols>
  <sheetData>
    <row r="1" spans="1:70" s="19" customFormat="1" ht="27.75" customHeight="1" x14ac:dyDescent="0.3">
      <c r="A1" s="17"/>
      <c r="B1" s="17"/>
      <c r="C1" s="1" t="s">
        <v>0</v>
      </c>
      <c r="D1" s="1"/>
      <c r="E1" s="18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</row>
    <row r="2" spans="1:70" s="19" customFormat="1" ht="27.75" customHeight="1" x14ac:dyDescent="0.3">
      <c r="A2" s="17"/>
      <c r="B2" s="17"/>
      <c r="C2" s="1" t="s">
        <v>1</v>
      </c>
      <c r="D2" s="1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</row>
    <row r="3" spans="1:70" s="19" customFormat="1" ht="27.75" customHeight="1" x14ac:dyDescent="0.3">
      <c r="A3" s="17"/>
      <c r="B3" s="17"/>
      <c r="C3" s="1" t="s">
        <v>2</v>
      </c>
      <c r="D3" s="1"/>
      <c r="E3" s="18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</row>
    <row r="4" spans="1:70" s="19" customFormat="1" ht="27.75" customHeight="1" x14ac:dyDescent="0.3">
      <c r="A4" s="17"/>
      <c r="B4" s="17"/>
      <c r="C4" s="3" t="s">
        <v>3</v>
      </c>
      <c r="D4" s="3"/>
      <c r="E4" s="20"/>
      <c r="F4" s="21"/>
      <c r="G4" s="21"/>
      <c r="H4" s="21"/>
      <c r="I4" s="21"/>
      <c r="J4" s="21"/>
      <c r="K4" s="21"/>
      <c r="L4" s="21"/>
      <c r="R4" s="17"/>
      <c r="S4" s="17"/>
      <c r="T4" s="17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</row>
    <row r="5" spans="1:70" s="19" customFormat="1" ht="27.75" customHeight="1" x14ac:dyDescent="0.3">
      <c r="A5" s="17"/>
      <c r="B5" s="17"/>
      <c r="C5" s="4" t="s">
        <v>145</v>
      </c>
      <c r="D5" s="4"/>
      <c r="E5" s="22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</row>
    <row r="6" spans="1:70" s="19" customFormat="1" ht="51" customHeight="1" x14ac:dyDescent="0.3">
      <c r="A6" s="17"/>
      <c r="B6" s="17"/>
      <c r="C6" s="4"/>
      <c r="D6" s="4"/>
      <c r="E6" s="330" t="s">
        <v>144</v>
      </c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</row>
    <row r="7" spans="1:70" s="19" customFormat="1" ht="27.75" hidden="1" customHeight="1" x14ac:dyDescent="0.3">
      <c r="A7" s="17"/>
      <c r="B7" s="17"/>
      <c r="C7" s="4"/>
      <c r="D7" s="5" t="s">
        <v>4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</row>
    <row r="8" spans="1:70" s="19" customFormat="1" ht="27.75" customHeight="1" x14ac:dyDescent="0.3">
      <c r="A8" s="17"/>
      <c r="B8" s="17"/>
      <c r="C8" s="6" t="s">
        <v>146</v>
      </c>
      <c r="D8" s="6"/>
      <c r="E8" s="23"/>
      <c r="F8" s="1"/>
      <c r="G8" s="3"/>
      <c r="H8" s="17"/>
      <c r="I8" s="17"/>
      <c r="L8" s="17"/>
      <c r="M8" s="17"/>
      <c r="N8" s="17"/>
      <c r="O8" s="17"/>
      <c r="P8" s="17"/>
      <c r="Q8" s="17"/>
      <c r="R8" s="17"/>
      <c r="S8" s="17"/>
      <c r="T8" s="17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</row>
    <row r="9" spans="1:70" s="19" customFormat="1" ht="27.75" customHeight="1" x14ac:dyDescent="0.3">
      <c r="A9" s="17"/>
      <c r="B9" s="17"/>
      <c r="C9" s="6" t="s">
        <v>147</v>
      </c>
      <c r="D9" s="6"/>
      <c r="E9" s="23"/>
      <c r="F9" s="1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</row>
    <row r="10" spans="1:70" s="19" customFormat="1" ht="21.75" hidden="1" customHeight="1" x14ac:dyDescent="0.3">
      <c r="A10" s="17"/>
      <c r="B10" s="17"/>
      <c r="C10" s="6" t="s">
        <v>5</v>
      </c>
      <c r="D10" s="6"/>
      <c r="E10" s="23"/>
      <c r="F10" s="1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</row>
    <row r="11" spans="1:70" s="19" customFormat="1" ht="21.75" hidden="1" customHeight="1" x14ac:dyDescent="0.3">
      <c r="A11" s="17"/>
      <c r="B11" s="17"/>
      <c r="C11" s="24"/>
      <c r="D11" s="24"/>
      <c r="E11" s="1"/>
      <c r="F11" s="1" t="s">
        <v>6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</row>
    <row r="12" spans="1:70" s="19" customFormat="1" ht="15" customHeight="1" thickBot="1" x14ac:dyDescent="0.35">
      <c r="A12" s="25"/>
      <c r="B12" s="17"/>
      <c r="C12" s="17"/>
      <c r="D12" s="17"/>
      <c r="E12" s="18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</row>
    <row r="13" spans="1:70" s="19" customFormat="1" ht="57" customHeight="1" thickBot="1" x14ac:dyDescent="0.35">
      <c r="A13" s="25"/>
      <c r="B13" s="17"/>
      <c r="C13" s="17"/>
      <c r="D13" s="26" t="s">
        <v>7</v>
      </c>
      <c r="E13" s="27" t="s">
        <v>8</v>
      </c>
      <c r="F13" s="28" t="s">
        <v>9</v>
      </c>
      <c r="G13" s="26" t="s">
        <v>10</v>
      </c>
      <c r="H13" s="26" t="s">
        <v>184</v>
      </c>
      <c r="I13" s="26" t="s">
        <v>185</v>
      </c>
      <c r="J13" s="26" t="s">
        <v>186</v>
      </c>
      <c r="K13" s="26" t="s">
        <v>14</v>
      </c>
      <c r="L13" s="26" t="s">
        <v>15</v>
      </c>
      <c r="M13" s="26" t="s">
        <v>16</v>
      </c>
      <c r="N13" s="26" t="s">
        <v>17</v>
      </c>
      <c r="O13" s="26" t="s">
        <v>18</v>
      </c>
      <c r="P13" s="26" t="s">
        <v>19</v>
      </c>
      <c r="Q13" s="26" t="s">
        <v>20</v>
      </c>
      <c r="R13" s="26" t="s">
        <v>21</v>
      </c>
      <c r="S13" s="26" t="s">
        <v>22</v>
      </c>
      <c r="T13" s="26" t="s">
        <v>23</v>
      </c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</row>
    <row r="14" spans="1:70" s="17" customFormat="1" ht="30" customHeight="1" thickBot="1" x14ac:dyDescent="0.35">
      <c r="A14" s="25"/>
      <c r="B14" s="31"/>
      <c r="C14" s="32" t="s">
        <v>24</v>
      </c>
      <c r="D14" s="33"/>
      <c r="E14" s="34" t="s">
        <v>25</v>
      </c>
      <c r="F14" s="35" t="s">
        <v>25</v>
      </c>
      <c r="G14" s="36" t="s">
        <v>26</v>
      </c>
      <c r="H14" s="36" t="s">
        <v>26</v>
      </c>
      <c r="I14" s="36" t="s">
        <v>26</v>
      </c>
      <c r="J14" s="36" t="s">
        <v>26</v>
      </c>
      <c r="K14" s="36" t="s">
        <v>26</v>
      </c>
      <c r="L14" s="36" t="s">
        <v>26</v>
      </c>
      <c r="M14" s="36" t="s">
        <v>26</v>
      </c>
      <c r="N14" s="36" t="s">
        <v>26</v>
      </c>
      <c r="O14" s="36" t="s">
        <v>26</v>
      </c>
      <c r="P14" s="36" t="s">
        <v>26</v>
      </c>
      <c r="Q14" s="36" t="s">
        <v>26</v>
      </c>
      <c r="R14" s="36" t="s">
        <v>26</v>
      </c>
      <c r="S14" s="36" t="s">
        <v>29</v>
      </c>
      <c r="T14" s="36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</row>
    <row r="15" spans="1:70" s="17" customFormat="1" ht="21" thickBot="1" x14ac:dyDescent="0.35">
      <c r="A15" s="38"/>
      <c r="B15" s="39">
        <v>1</v>
      </c>
      <c r="C15" s="26" t="s">
        <v>30</v>
      </c>
      <c r="D15" s="40" t="s">
        <v>31</v>
      </c>
      <c r="E15" s="41">
        <f>+G15*12</f>
        <v>635021004</v>
      </c>
      <c r="F15" s="42">
        <f>+G15+H15+I15+J15</f>
        <v>211673668</v>
      </c>
      <c r="G15" s="43">
        <v>52918417</v>
      </c>
      <c r="H15" s="43">
        <v>52918417</v>
      </c>
      <c r="I15" s="43">
        <f>10583683+42334734</f>
        <v>52918417</v>
      </c>
      <c r="J15" s="44">
        <v>52918417</v>
      </c>
      <c r="K15" s="43"/>
      <c r="L15" s="43"/>
      <c r="M15" s="43"/>
      <c r="N15" s="43"/>
      <c r="O15" s="43"/>
      <c r="P15" s="43"/>
      <c r="Q15" s="43"/>
      <c r="R15" s="43"/>
      <c r="S15" s="45">
        <f t="shared" ref="S15:S80" si="0">SUM(G15:R15)</f>
        <v>211673668</v>
      </c>
      <c r="T15" s="45">
        <f>+F15-S15</f>
        <v>0</v>
      </c>
      <c r="U15" s="157"/>
      <c r="V15" s="158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</row>
    <row r="16" spans="1:70" s="17" customFormat="1" ht="21" hidden="1" thickBot="1" x14ac:dyDescent="0.35">
      <c r="A16" s="38"/>
      <c r="B16" s="46">
        <v>2</v>
      </c>
      <c r="C16" s="26" t="s">
        <v>32</v>
      </c>
      <c r="D16" s="40" t="s">
        <v>31</v>
      </c>
      <c r="E16" s="47"/>
      <c r="F16" s="48"/>
      <c r="G16" s="49"/>
      <c r="H16" s="49"/>
      <c r="I16" s="49"/>
      <c r="J16" s="50"/>
      <c r="K16" s="49"/>
      <c r="L16" s="49"/>
      <c r="M16" s="49"/>
      <c r="N16" s="49"/>
      <c r="O16" s="49"/>
      <c r="P16" s="49"/>
      <c r="Q16" s="49"/>
      <c r="R16" s="49"/>
      <c r="S16" s="51">
        <f t="shared" si="0"/>
        <v>0</v>
      </c>
      <c r="T16" s="45">
        <f t="shared" ref="T16:T81" si="1">+F16-S16</f>
        <v>0</v>
      </c>
      <c r="U16" s="157"/>
      <c r="V16" s="158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</row>
    <row r="17" spans="1:70" s="17" customFormat="1" ht="21" hidden="1" thickBot="1" x14ac:dyDescent="0.35">
      <c r="A17" s="38"/>
      <c r="B17" s="46">
        <v>3</v>
      </c>
      <c r="C17" s="26" t="s">
        <v>33</v>
      </c>
      <c r="D17" s="40" t="s">
        <v>31</v>
      </c>
      <c r="E17" s="52"/>
      <c r="F17" s="48"/>
      <c r="G17" s="49"/>
      <c r="H17" s="49"/>
      <c r="I17" s="49"/>
      <c r="J17" s="50"/>
      <c r="K17" s="49"/>
      <c r="L17" s="49"/>
      <c r="M17" s="49"/>
      <c r="N17" s="49"/>
      <c r="O17" s="49"/>
      <c r="P17" s="49"/>
      <c r="Q17" s="49"/>
      <c r="R17" s="49"/>
      <c r="S17" s="51">
        <f t="shared" si="0"/>
        <v>0</v>
      </c>
      <c r="T17" s="45">
        <f t="shared" si="1"/>
        <v>0</v>
      </c>
      <c r="U17" s="157"/>
      <c r="V17" s="158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</row>
    <row r="18" spans="1:70" s="17" customFormat="1" ht="21" thickBot="1" x14ac:dyDescent="0.35">
      <c r="A18" s="38"/>
      <c r="B18" s="46">
        <v>2</v>
      </c>
      <c r="C18" s="26" t="s">
        <v>34</v>
      </c>
      <c r="D18" s="40" t="s">
        <v>31</v>
      </c>
      <c r="E18" s="47">
        <f>+G18*12</f>
        <v>31149828</v>
      </c>
      <c r="F18" s="48">
        <f>+G18+H18+I18+J18</f>
        <v>10383276</v>
      </c>
      <c r="G18" s="49">
        <v>2595819</v>
      </c>
      <c r="H18" s="49">
        <v>2595819</v>
      </c>
      <c r="I18" s="49">
        <v>2595819</v>
      </c>
      <c r="J18" s="50">
        <v>2595819</v>
      </c>
      <c r="K18" s="49"/>
      <c r="L18" s="49"/>
      <c r="M18" s="49"/>
      <c r="N18" s="49"/>
      <c r="O18" s="49"/>
      <c r="P18" s="49"/>
      <c r="Q18" s="49"/>
      <c r="R18" s="49"/>
      <c r="S18" s="51">
        <f t="shared" si="0"/>
        <v>10383276</v>
      </c>
      <c r="T18" s="45">
        <f t="shared" si="1"/>
        <v>0</v>
      </c>
      <c r="U18" s="157"/>
      <c r="V18" s="158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</row>
    <row r="19" spans="1:70" s="17" customFormat="1" ht="21" hidden="1" thickBot="1" x14ac:dyDescent="0.35">
      <c r="A19" s="38"/>
      <c r="B19" s="46">
        <v>3</v>
      </c>
      <c r="C19" s="26" t="s">
        <v>35</v>
      </c>
      <c r="D19" s="40" t="s">
        <v>31</v>
      </c>
      <c r="E19" s="47"/>
      <c r="F19" s="48"/>
      <c r="G19" s="49"/>
      <c r="H19" s="49"/>
      <c r="I19" s="49"/>
      <c r="J19" s="50"/>
      <c r="K19" s="49"/>
      <c r="L19" s="49"/>
      <c r="M19" s="49"/>
      <c r="N19" s="49"/>
      <c r="O19" s="49"/>
      <c r="P19" s="49"/>
      <c r="Q19" s="49"/>
      <c r="R19" s="49"/>
      <c r="S19" s="51">
        <f t="shared" si="0"/>
        <v>0</v>
      </c>
      <c r="T19" s="45">
        <f t="shared" si="1"/>
        <v>0</v>
      </c>
      <c r="U19" s="157"/>
      <c r="V19" s="158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</row>
    <row r="20" spans="1:70" s="17" customFormat="1" ht="21" hidden="1" thickBot="1" x14ac:dyDescent="0.35">
      <c r="A20" s="38"/>
      <c r="B20" s="46"/>
      <c r="C20" s="26" t="s">
        <v>207</v>
      </c>
      <c r="D20" s="40"/>
      <c r="E20" s="47"/>
      <c r="F20" s="48"/>
      <c r="G20" s="49"/>
      <c r="H20" s="49"/>
      <c r="I20" s="49"/>
      <c r="J20" s="50"/>
      <c r="K20" s="49"/>
      <c r="L20" s="49"/>
      <c r="M20" s="49"/>
      <c r="N20" s="49"/>
      <c r="O20" s="49"/>
      <c r="P20" s="49"/>
      <c r="Q20" s="49"/>
      <c r="R20" s="49"/>
      <c r="S20" s="51"/>
      <c r="T20" s="45"/>
      <c r="U20" s="157"/>
      <c r="V20" s="158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</row>
    <row r="21" spans="1:70" s="17" customFormat="1" ht="21" hidden="1" thickBot="1" x14ac:dyDescent="0.35">
      <c r="A21" s="38"/>
      <c r="B21" s="46">
        <v>5</v>
      </c>
      <c r="C21" s="26" t="s">
        <v>36</v>
      </c>
      <c r="D21" s="40" t="s">
        <v>31</v>
      </c>
      <c r="E21" s="47"/>
      <c r="F21" s="48"/>
      <c r="G21" s="49"/>
      <c r="H21" s="49"/>
      <c r="I21" s="49"/>
      <c r="J21" s="50"/>
      <c r="K21" s="49"/>
      <c r="L21" s="49"/>
      <c r="M21" s="49"/>
      <c r="N21" s="49"/>
      <c r="O21" s="49"/>
      <c r="P21" s="49"/>
      <c r="Q21" s="49"/>
      <c r="R21" s="49"/>
      <c r="S21" s="51">
        <f t="shared" si="0"/>
        <v>0</v>
      </c>
      <c r="T21" s="45">
        <f t="shared" si="1"/>
        <v>0</v>
      </c>
      <c r="U21" s="157"/>
      <c r="V21" s="158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</row>
    <row r="22" spans="1:70" s="17" customFormat="1" ht="21" thickBot="1" x14ac:dyDescent="0.35">
      <c r="A22" s="38"/>
      <c r="B22" s="46">
        <v>4</v>
      </c>
      <c r="C22" s="26" t="s">
        <v>37</v>
      </c>
      <c r="D22" s="40" t="s">
        <v>31</v>
      </c>
      <c r="E22" s="47">
        <f>+G22*12</f>
        <v>3678540</v>
      </c>
      <c r="F22" s="48">
        <f>+G22+H22+I22+J22</f>
        <v>1226180</v>
      </c>
      <c r="G22" s="49">
        <v>306545</v>
      </c>
      <c r="H22" s="49">
        <v>306545</v>
      </c>
      <c r="I22" s="49">
        <v>306545</v>
      </c>
      <c r="J22" s="50">
        <v>306545</v>
      </c>
      <c r="K22" s="49"/>
      <c r="L22" s="49"/>
      <c r="M22" s="49"/>
      <c r="N22" s="49"/>
      <c r="O22" s="49"/>
      <c r="P22" s="49"/>
      <c r="Q22" s="49"/>
      <c r="R22" s="49"/>
      <c r="S22" s="51">
        <f t="shared" si="0"/>
        <v>1226180</v>
      </c>
      <c r="T22" s="45">
        <f>+F22-S22</f>
        <v>0</v>
      </c>
      <c r="U22" s="157"/>
      <c r="V22" s="158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</row>
    <row r="23" spans="1:70" s="17" customFormat="1" ht="21" hidden="1" thickBot="1" x14ac:dyDescent="0.35">
      <c r="A23" s="38"/>
      <c r="B23" s="46">
        <v>7</v>
      </c>
      <c r="C23" s="26" t="s">
        <v>38</v>
      </c>
      <c r="D23" s="40" t="s">
        <v>31</v>
      </c>
      <c r="E23" s="47"/>
      <c r="F23" s="48"/>
      <c r="G23" s="49"/>
      <c r="H23" s="49"/>
      <c r="I23" s="49"/>
      <c r="J23" s="50"/>
      <c r="K23" s="49"/>
      <c r="L23" s="49"/>
      <c r="M23" s="49"/>
      <c r="N23" s="49"/>
      <c r="O23" s="49"/>
      <c r="P23" s="49"/>
      <c r="Q23" s="49"/>
      <c r="R23" s="49"/>
      <c r="S23" s="51">
        <f t="shared" si="0"/>
        <v>0</v>
      </c>
      <c r="T23" s="45">
        <f t="shared" si="1"/>
        <v>0</v>
      </c>
      <c r="U23" s="157"/>
      <c r="V23" s="158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</row>
    <row r="24" spans="1:70" s="17" customFormat="1" ht="21" thickBot="1" x14ac:dyDescent="0.35">
      <c r="A24" s="38"/>
      <c r="B24" s="46">
        <v>5</v>
      </c>
      <c r="C24" s="26" t="s">
        <v>39</v>
      </c>
      <c r="D24" s="40" t="s">
        <v>31</v>
      </c>
      <c r="E24" s="47">
        <f>+G24*12</f>
        <v>3234840</v>
      </c>
      <c r="F24" s="48">
        <f>+G24+H24+I24+J24</f>
        <v>1078280</v>
      </c>
      <c r="G24" s="49">
        <v>269570</v>
      </c>
      <c r="H24" s="49">
        <v>269570</v>
      </c>
      <c r="I24" s="49">
        <v>269570</v>
      </c>
      <c r="J24" s="50">
        <v>269570</v>
      </c>
      <c r="K24" s="49"/>
      <c r="L24" s="49"/>
      <c r="M24" s="49"/>
      <c r="N24" s="49"/>
      <c r="O24" s="49"/>
      <c r="P24" s="49"/>
      <c r="Q24" s="49"/>
      <c r="R24" s="49"/>
      <c r="S24" s="51">
        <f t="shared" si="0"/>
        <v>1078280</v>
      </c>
      <c r="T24" s="45">
        <f t="shared" si="1"/>
        <v>0</v>
      </c>
      <c r="U24" s="157"/>
      <c r="V24" s="158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</row>
    <row r="25" spans="1:70" s="17" customFormat="1" ht="21" hidden="1" thickBot="1" x14ac:dyDescent="0.35">
      <c r="A25" s="38"/>
      <c r="B25" s="46">
        <v>6</v>
      </c>
      <c r="C25" s="26" t="s">
        <v>40</v>
      </c>
      <c r="D25" s="40"/>
      <c r="E25" s="47"/>
      <c r="F25" s="48"/>
      <c r="G25" s="49"/>
      <c r="H25" s="49"/>
      <c r="I25" s="49"/>
      <c r="J25" s="50"/>
      <c r="K25" s="49"/>
      <c r="L25" s="49"/>
      <c r="M25" s="49"/>
      <c r="N25" s="49"/>
      <c r="O25" s="49"/>
      <c r="P25" s="49"/>
      <c r="Q25" s="49"/>
      <c r="R25" s="49"/>
      <c r="S25" s="51">
        <f t="shared" si="0"/>
        <v>0</v>
      </c>
      <c r="T25" s="45">
        <f t="shared" si="1"/>
        <v>0</v>
      </c>
      <c r="U25" s="159"/>
      <c r="V25" s="158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</row>
    <row r="26" spans="1:70" s="17" customFormat="1" ht="21" hidden="1" thickBot="1" x14ac:dyDescent="0.35">
      <c r="A26" s="38"/>
      <c r="B26" s="46">
        <v>7</v>
      </c>
      <c r="C26" s="26" t="s">
        <v>41</v>
      </c>
      <c r="D26" s="40"/>
      <c r="E26" s="47"/>
      <c r="F26" s="48"/>
      <c r="G26" s="49"/>
      <c r="H26" s="49"/>
      <c r="I26" s="49"/>
      <c r="J26" s="50"/>
      <c r="K26" s="49"/>
      <c r="L26" s="49"/>
      <c r="M26" s="49"/>
      <c r="N26" s="49"/>
      <c r="O26" s="49"/>
      <c r="P26" s="49"/>
      <c r="Q26" s="49"/>
      <c r="R26" s="49"/>
      <c r="S26" s="51">
        <f t="shared" si="0"/>
        <v>0</v>
      </c>
      <c r="T26" s="45">
        <f t="shared" si="1"/>
        <v>0</v>
      </c>
      <c r="U26" s="159"/>
      <c r="V26" s="158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</row>
    <row r="27" spans="1:70" s="17" customFormat="1" ht="21" hidden="1" thickBot="1" x14ac:dyDescent="0.35">
      <c r="A27" s="38"/>
      <c r="B27" s="46"/>
      <c r="C27" s="26" t="s">
        <v>42</v>
      </c>
      <c r="D27" s="40"/>
      <c r="E27" s="47"/>
      <c r="F27" s="48"/>
      <c r="G27" s="49"/>
      <c r="H27" s="49"/>
      <c r="I27" s="49"/>
      <c r="J27" s="50"/>
      <c r="K27" s="49"/>
      <c r="L27" s="49"/>
      <c r="M27" s="49"/>
      <c r="N27" s="49"/>
      <c r="O27" s="49"/>
      <c r="P27" s="49"/>
      <c r="Q27" s="49"/>
      <c r="R27" s="49"/>
      <c r="S27" s="51">
        <f t="shared" si="0"/>
        <v>0</v>
      </c>
      <c r="T27" s="45">
        <f t="shared" si="1"/>
        <v>0</v>
      </c>
      <c r="U27" s="157"/>
      <c r="V27" s="158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</row>
    <row r="28" spans="1:70" s="17" customFormat="1" ht="21" hidden="1" thickBot="1" x14ac:dyDescent="0.35">
      <c r="A28" s="38"/>
      <c r="B28" s="46">
        <v>10</v>
      </c>
      <c r="C28" s="26" t="s">
        <v>43</v>
      </c>
      <c r="D28" s="40"/>
      <c r="E28" s="47"/>
      <c r="F28" s="48"/>
      <c r="G28" s="49"/>
      <c r="H28" s="49"/>
      <c r="I28" s="49"/>
      <c r="J28" s="50"/>
      <c r="K28" s="49"/>
      <c r="L28" s="49"/>
      <c r="M28" s="49"/>
      <c r="N28" s="49"/>
      <c r="O28" s="49"/>
      <c r="P28" s="49"/>
      <c r="Q28" s="49"/>
      <c r="R28" s="49"/>
      <c r="S28" s="51">
        <f t="shared" si="0"/>
        <v>0</v>
      </c>
      <c r="T28" s="45">
        <f t="shared" si="1"/>
        <v>0</v>
      </c>
      <c r="U28" s="159"/>
      <c r="V28" s="158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</row>
    <row r="29" spans="1:70" s="17" customFormat="1" ht="21" hidden="1" thickBot="1" x14ac:dyDescent="0.35">
      <c r="A29" s="38"/>
      <c r="B29" s="46">
        <v>11</v>
      </c>
      <c r="C29" s="26" t="s">
        <v>44</v>
      </c>
      <c r="D29" s="40"/>
      <c r="E29" s="47"/>
      <c r="F29" s="48"/>
      <c r="G29" s="49"/>
      <c r="H29" s="49"/>
      <c r="I29" s="49"/>
      <c r="J29" s="50"/>
      <c r="K29" s="49"/>
      <c r="L29" s="49"/>
      <c r="M29" s="49"/>
      <c r="N29" s="49"/>
      <c r="O29" s="49"/>
      <c r="P29" s="49"/>
      <c r="Q29" s="49"/>
      <c r="R29" s="49"/>
      <c r="S29" s="51">
        <f t="shared" si="0"/>
        <v>0</v>
      </c>
      <c r="T29" s="45">
        <f t="shared" si="1"/>
        <v>0</v>
      </c>
      <c r="U29" s="157"/>
      <c r="V29" s="158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</row>
    <row r="30" spans="1:70" s="17" customFormat="1" ht="21" hidden="1" thickBot="1" x14ac:dyDescent="0.35">
      <c r="A30" s="38"/>
      <c r="B30" s="46">
        <v>12</v>
      </c>
      <c r="C30" s="26" t="s">
        <v>45</v>
      </c>
      <c r="D30" s="40"/>
      <c r="E30" s="47"/>
      <c r="F30" s="48"/>
      <c r="G30" s="49"/>
      <c r="H30" s="49"/>
      <c r="I30" s="49"/>
      <c r="J30" s="50"/>
      <c r="K30" s="49"/>
      <c r="L30" s="49"/>
      <c r="M30" s="49"/>
      <c r="N30" s="49"/>
      <c r="O30" s="49"/>
      <c r="P30" s="49"/>
      <c r="Q30" s="49"/>
      <c r="R30" s="49"/>
      <c r="S30" s="51">
        <f t="shared" si="0"/>
        <v>0</v>
      </c>
      <c r="T30" s="45">
        <f t="shared" si="1"/>
        <v>0</v>
      </c>
      <c r="U30" s="157"/>
      <c r="V30" s="158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</row>
    <row r="31" spans="1:70" s="17" customFormat="1" ht="21" thickBot="1" x14ac:dyDescent="0.35">
      <c r="A31" s="38"/>
      <c r="B31" s="46">
        <v>8</v>
      </c>
      <c r="C31" s="26" t="s">
        <v>46</v>
      </c>
      <c r="D31" s="40">
        <v>1526</v>
      </c>
      <c r="E31" s="47">
        <v>10977335</v>
      </c>
      <c r="F31" s="48">
        <f>+J31+10</f>
        <v>5488678</v>
      </c>
      <c r="G31" s="49"/>
      <c r="H31" s="49"/>
      <c r="I31" s="49"/>
      <c r="J31" s="50">
        <v>5488668</v>
      </c>
      <c r="K31" s="49"/>
      <c r="L31" s="49"/>
      <c r="M31" s="49"/>
      <c r="N31" s="49"/>
      <c r="O31" s="49"/>
      <c r="P31" s="49"/>
      <c r="Q31" s="49"/>
      <c r="R31" s="49"/>
      <c r="S31" s="51">
        <f t="shared" si="0"/>
        <v>5488668</v>
      </c>
      <c r="T31" s="45">
        <f t="shared" si="1"/>
        <v>10</v>
      </c>
      <c r="U31" s="159"/>
      <c r="V31" s="158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</row>
    <row r="32" spans="1:70" s="17" customFormat="1" ht="21" hidden="1" thickBot="1" x14ac:dyDescent="0.35">
      <c r="A32" s="38"/>
      <c r="B32" s="46">
        <v>7</v>
      </c>
      <c r="C32" s="26" t="s">
        <v>47</v>
      </c>
      <c r="D32" s="40"/>
      <c r="E32" s="47"/>
      <c r="F32" s="48"/>
      <c r="G32" s="49"/>
      <c r="H32" s="49"/>
      <c r="I32" s="49"/>
      <c r="J32" s="50"/>
      <c r="K32" s="49"/>
      <c r="L32" s="49"/>
      <c r="M32" s="49"/>
      <c r="N32" s="49"/>
      <c r="O32" s="49"/>
      <c r="P32" s="49"/>
      <c r="Q32" s="49"/>
      <c r="R32" s="49"/>
      <c r="S32" s="51">
        <f t="shared" si="0"/>
        <v>0</v>
      </c>
      <c r="T32" s="45">
        <f t="shared" si="1"/>
        <v>0</v>
      </c>
      <c r="U32" s="157"/>
      <c r="V32" s="158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</row>
    <row r="33" spans="1:70" s="17" customFormat="1" ht="21" hidden="1" thickBot="1" x14ac:dyDescent="0.35">
      <c r="A33" s="38"/>
      <c r="B33" s="46">
        <v>9</v>
      </c>
      <c r="C33" s="26" t="s">
        <v>48</v>
      </c>
      <c r="D33" s="40" t="s">
        <v>31</v>
      </c>
      <c r="E33" s="47"/>
      <c r="F33" s="48"/>
      <c r="G33" s="49"/>
      <c r="H33" s="49"/>
      <c r="I33" s="49"/>
      <c r="J33" s="50"/>
      <c r="K33" s="49"/>
      <c r="L33" s="49"/>
      <c r="M33" s="49"/>
      <c r="N33" s="49"/>
      <c r="O33" s="49"/>
      <c r="P33" s="49"/>
      <c r="Q33" s="49"/>
      <c r="R33" s="49"/>
      <c r="S33" s="51">
        <f t="shared" si="0"/>
        <v>0</v>
      </c>
      <c r="T33" s="45">
        <f t="shared" si="1"/>
        <v>0</v>
      </c>
      <c r="U33" s="157"/>
      <c r="V33" s="158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</row>
    <row r="34" spans="1:70" s="17" customFormat="1" ht="21" hidden="1" thickBot="1" x14ac:dyDescent="0.35">
      <c r="A34" s="38"/>
      <c r="B34" s="46">
        <v>10</v>
      </c>
      <c r="C34" s="26" t="s">
        <v>49</v>
      </c>
      <c r="D34" s="40" t="s">
        <v>31</v>
      </c>
      <c r="E34" s="47"/>
      <c r="F34" s="48"/>
      <c r="G34" s="49"/>
      <c r="H34" s="49"/>
      <c r="I34" s="49"/>
      <c r="J34" s="50"/>
      <c r="K34" s="49"/>
      <c r="L34" s="49"/>
      <c r="M34" s="49"/>
      <c r="N34" s="49"/>
      <c r="O34" s="49"/>
      <c r="P34" s="49"/>
      <c r="Q34" s="49"/>
      <c r="R34" s="49"/>
      <c r="S34" s="51">
        <f t="shared" si="0"/>
        <v>0</v>
      </c>
      <c r="T34" s="45">
        <f t="shared" si="1"/>
        <v>0</v>
      </c>
      <c r="U34" s="157"/>
      <c r="V34" s="158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</row>
    <row r="35" spans="1:70" s="17" customFormat="1" ht="21" hidden="1" thickBot="1" x14ac:dyDescent="0.35">
      <c r="A35" s="38"/>
      <c r="B35" s="46">
        <v>11</v>
      </c>
      <c r="C35" s="26" t="s">
        <v>50</v>
      </c>
      <c r="D35" s="40" t="s">
        <v>31</v>
      </c>
      <c r="E35" s="47"/>
      <c r="F35" s="48"/>
      <c r="G35" s="49"/>
      <c r="H35" s="49"/>
      <c r="I35" s="49"/>
      <c r="J35" s="50"/>
      <c r="K35" s="49"/>
      <c r="L35" s="49"/>
      <c r="M35" s="49"/>
      <c r="N35" s="49"/>
      <c r="O35" s="49"/>
      <c r="P35" s="49"/>
      <c r="Q35" s="49"/>
      <c r="R35" s="49"/>
      <c r="S35" s="51">
        <f t="shared" si="0"/>
        <v>0</v>
      </c>
      <c r="T35" s="45">
        <f t="shared" si="1"/>
        <v>0</v>
      </c>
      <c r="U35" s="157"/>
      <c r="V35" s="158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</row>
    <row r="36" spans="1:70" s="54" customFormat="1" ht="21" hidden="1" thickBot="1" x14ac:dyDescent="0.35">
      <c r="A36" s="53"/>
      <c r="B36" s="46">
        <v>17</v>
      </c>
      <c r="C36" s="26" t="s">
        <v>51</v>
      </c>
      <c r="D36" s="40"/>
      <c r="E36" s="47"/>
      <c r="F36" s="48"/>
      <c r="G36" s="49"/>
      <c r="H36" s="49"/>
      <c r="I36" s="49"/>
      <c r="J36" s="50"/>
      <c r="K36" s="49"/>
      <c r="L36" s="49"/>
      <c r="M36" s="49"/>
      <c r="N36" s="49"/>
      <c r="O36" s="49"/>
      <c r="P36" s="49"/>
      <c r="Q36" s="49"/>
      <c r="R36" s="49"/>
      <c r="S36" s="51">
        <f t="shared" si="0"/>
        <v>0</v>
      </c>
      <c r="T36" s="45">
        <f t="shared" si="1"/>
        <v>0</v>
      </c>
      <c r="U36" s="157"/>
      <c r="V36" s="158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</row>
    <row r="37" spans="1:70" s="56" customFormat="1" ht="21" hidden="1" thickBot="1" x14ac:dyDescent="0.35">
      <c r="A37" s="55"/>
      <c r="B37" s="46">
        <v>18</v>
      </c>
      <c r="C37" s="26" t="s">
        <v>52</v>
      </c>
      <c r="D37" s="40"/>
      <c r="E37" s="47"/>
      <c r="F37" s="48"/>
      <c r="G37" s="49"/>
      <c r="H37" s="49"/>
      <c r="I37" s="49"/>
      <c r="J37" s="50"/>
      <c r="K37" s="49"/>
      <c r="L37" s="49"/>
      <c r="M37" s="49"/>
      <c r="N37" s="49"/>
      <c r="O37" s="49"/>
      <c r="P37" s="49"/>
      <c r="Q37" s="49"/>
      <c r="R37" s="49"/>
      <c r="S37" s="51">
        <f t="shared" si="0"/>
        <v>0</v>
      </c>
      <c r="T37" s="45">
        <f t="shared" si="1"/>
        <v>0</v>
      </c>
      <c r="U37" s="157"/>
      <c r="V37" s="158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</row>
    <row r="38" spans="1:70" s="56" customFormat="1" ht="21" hidden="1" thickBot="1" x14ac:dyDescent="0.35">
      <c r="A38" s="55"/>
      <c r="B38" s="46"/>
      <c r="C38" s="26" t="s">
        <v>53</v>
      </c>
      <c r="D38" s="40"/>
      <c r="E38" s="47"/>
      <c r="F38" s="48"/>
      <c r="G38" s="49"/>
      <c r="H38" s="49"/>
      <c r="I38" s="49"/>
      <c r="J38" s="50"/>
      <c r="K38" s="49"/>
      <c r="L38" s="49"/>
      <c r="M38" s="49"/>
      <c r="N38" s="49"/>
      <c r="O38" s="49"/>
      <c r="P38" s="49"/>
      <c r="Q38" s="49"/>
      <c r="R38" s="49"/>
      <c r="S38" s="51">
        <f t="shared" si="0"/>
        <v>0</v>
      </c>
      <c r="T38" s="45">
        <f t="shared" si="1"/>
        <v>0</v>
      </c>
      <c r="U38" s="157"/>
      <c r="V38" s="158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</row>
    <row r="39" spans="1:70" s="17" customFormat="1" ht="21" hidden="1" thickBot="1" x14ac:dyDescent="0.35">
      <c r="A39" s="38"/>
      <c r="B39" s="46">
        <v>12</v>
      </c>
      <c r="C39" s="26" t="s">
        <v>54</v>
      </c>
      <c r="D39" s="40"/>
      <c r="E39" s="47"/>
      <c r="F39" s="48"/>
      <c r="G39" s="49"/>
      <c r="H39" s="57"/>
      <c r="I39" s="49"/>
      <c r="J39" s="50"/>
      <c r="K39" s="49"/>
      <c r="L39" s="49"/>
      <c r="M39" s="49"/>
      <c r="N39" s="49"/>
      <c r="O39" s="49"/>
      <c r="P39" s="49"/>
      <c r="Q39" s="49"/>
      <c r="R39" s="49"/>
      <c r="S39" s="51">
        <f t="shared" si="0"/>
        <v>0</v>
      </c>
      <c r="T39" s="45">
        <f t="shared" si="1"/>
        <v>0</v>
      </c>
      <c r="U39" s="157"/>
      <c r="V39" s="158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</row>
    <row r="40" spans="1:70" s="17" customFormat="1" ht="21" hidden="1" thickBot="1" x14ac:dyDescent="0.35">
      <c r="A40" s="38"/>
      <c r="B40" s="46">
        <v>20</v>
      </c>
      <c r="C40" s="26" t="s">
        <v>55</v>
      </c>
      <c r="D40" s="40" t="s">
        <v>31</v>
      </c>
      <c r="E40" s="47"/>
      <c r="F40" s="48"/>
      <c r="G40" s="49"/>
      <c r="H40" s="57"/>
      <c r="I40" s="49"/>
      <c r="J40" s="50"/>
      <c r="K40" s="49"/>
      <c r="L40" s="49"/>
      <c r="M40" s="49"/>
      <c r="N40" s="49"/>
      <c r="O40" s="49"/>
      <c r="P40" s="49"/>
      <c r="Q40" s="49"/>
      <c r="R40" s="49"/>
      <c r="S40" s="51">
        <f t="shared" si="0"/>
        <v>0</v>
      </c>
      <c r="T40" s="45">
        <f t="shared" si="1"/>
        <v>0</v>
      </c>
      <c r="U40" s="157"/>
      <c r="V40" s="158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</row>
    <row r="41" spans="1:70" s="58" customFormat="1" ht="21" hidden="1" thickBot="1" x14ac:dyDescent="0.35">
      <c r="A41" s="38"/>
      <c r="B41" s="46">
        <v>13</v>
      </c>
      <c r="C41" s="26" t="s">
        <v>56</v>
      </c>
      <c r="D41" s="40" t="s">
        <v>31</v>
      </c>
      <c r="E41" s="47"/>
      <c r="F41" s="48"/>
      <c r="G41" s="49"/>
      <c r="H41" s="49"/>
      <c r="I41" s="49"/>
      <c r="J41" s="50"/>
      <c r="K41" s="49"/>
      <c r="L41" s="49"/>
      <c r="M41" s="49"/>
      <c r="N41" s="49"/>
      <c r="O41" s="49"/>
      <c r="P41" s="49"/>
      <c r="Q41" s="49"/>
      <c r="R41" s="49"/>
      <c r="S41" s="51">
        <f t="shared" si="0"/>
        <v>0</v>
      </c>
      <c r="T41" s="45">
        <f t="shared" si="1"/>
        <v>0</v>
      </c>
      <c r="U41" s="160"/>
      <c r="V41" s="158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</row>
    <row r="42" spans="1:70" s="58" customFormat="1" ht="21" hidden="1" thickBot="1" x14ac:dyDescent="0.35">
      <c r="A42" s="38"/>
      <c r="B42" s="46">
        <v>22</v>
      </c>
      <c r="C42" s="26" t="s">
        <v>57</v>
      </c>
      <c r="D42" s="40" t="s">
        <v>31</v>
      </c>
      <c r="E42" s="47"/>
      <c r="F42" s="48"/>
      <c r="G42" s="49"/>
      <c r="H42" s="49"/>
      <c r="I42" s="49"/>
      <c r="J42" s="50"/>
      <c r="K42" s="49"/>
      <c r="L42" s="49"/>
      <c r="M42" s="49"/>
      <c r="N42" s="49"/>
      <c r="O42" s="49"/>
      <c r="P42" s="49"/>
      <c r="Q42" s="49"/>
      <c r="R42" s="49"/>
      <c r="S42" s="51">
        <f t="shared" si="0"/>
        <v>0</v>
      </c>
      <c r="T42" s="45">
        <f t="shared" si="1"/>
        <v>0</v>
      </c>
      <c r="U42" s="160"/>
      <c r="V42" s="158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</row>
    <row r="43" spans="1:70" s="58" customFormat="1" ht="21" hidden="1" thickBot="1" x14ac:dyDescent="0.35">
      <c r="A43" s="38"/>
      <c r="B43" s="46">
        <v>9</v>
      </c>
      <c r="C43" s="26" t="s">
        <v>58</v>
      </c>
      <c r="D43" s="40"/>
      <c r="E43" s="47"/>
      <c r="F43" s="48"/>
      <c r="G43" s="49"/>
      <c r="H43" s="49"/>
      <c r="I43" s="49"/>
      <c r="J43" s="50"/>
      <c r="K43" s="49"/>
      <c r="L43" s="49"/>
      <c r="M43" s="49"/>
      <c r="N43" s="49"/>
      <c r="O43" s="49"/>
      <c r="P43" s="49"/>
      <c r="Q43" s="49"/>
      <c r="R43" s="49"/>
      <c r="S43" s="51">
        <f t="shared" si="0"/>
        <v>0</v>
      </c>
      <c r="T43" s="45">
        <f t="shared" si="1"/>
        <v>0</v>
      </c>
      <c r="U43" s="161"/>
      <c r="V43" s="158"/>
      <c r="W43" s="161"/>
      <c r="X43" s="161"/>
      <c r="Y43" s="161"/>
      <c r="Z43" s="161"/>
      <c r="AA43" s="161"/>
      <c r="AB43" s="162"/>
      <c r="AC43" s="163"/>
      <c r="AD43" s="161"/>
      <c r="AE43" s="161"/>
      <c r="AF43" s="161"/>
      <c r="AG43" s="161"/>
      <c r="AH43" s="161"/>
      <c r="AI43" s="161"/>
      <c r="AJ43" s="164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</row>
    <row r="44" spans="1:70" s="58" customFormat="1" ht="21" hidden="1" thickBot="1" x14ac:dyDescent="0.35">
      <c r="A44" s="38"/>
      <c r="B44" s="46">
        <v>24</v>
      </c>
      <c r="C44" s="26" t="s">
        <v>59</v>
      </c>
      <c r="D44" s="40"/>
      <c r="E44" s="47"/>
      <c r="F44" s="48"/>
      <c r="G44" s="49"/>
      <c r="H44" s="49"/>
      <c r="I44" s="49"/>
      <c r="J44" s="50"/>
      <c r="K44" s="49"/>
      <c r="L44" s="49"/>
      <c r="M44" s="49"/>
      <c r="N44" s="49"/>
      <c r="O44" s="49"/>
      <c r="P44" s="49"/>
      <c r="Q44" s="49"/>
      <c r="R44" s="49"/>
      <c r="S44" s="51">
        <f t="shared" si="0"/>
        <v>0</v>
      </c>
      <c r="T44" s="45">
        <f t="shared" si="1"/>
        <v>0</v>
      </c>
      <c r="U44" s="161"/>
      <c r="V44" s="158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4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</row>
    <row r="45" spans="1:70" s="58" customFormat="1" ht="21" hidden="1" thickBot="1" x14ac:dyDescent="0.35">
      <c r="A45" s="38"/>
      <c r="B45" s="46">
        <v>25</v>
      </c>
      <c r="C45" s="26" t="s">
        <v>60</v>
      </c>
      <c r="D45" s="40"/>
      <c r="E45" s="47"/>
      <c r="F45" s="48"/>
      <c r="G45" s="49"/>
      <c r="H45" s="49"/>
      <c r="I45" s="49"/>
      <c r="J45" s="50"/>
      <c r="K45" s="49"/>
      <c r="L45" s="49"/>
      <c r="M45" s="49"/>
      <c r="N45" s="49"/>
      <c r="O45" s="49"/>
      <c r="P45" s="49"/>
      <c r="Q45" s="49"/>
      <c r="R45" s="49"/>
      <c r="S45" s="51">
        <f t="shared" si="0"/>
        <v>0</v>
      </c>
      <c r="T45" s="45">
        <f t="shared" si="1"/>
        <v>0</v>
      </c>
      <c r="U45" s="161"/>
      <c r="V45" s="158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4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</row>
    <row r="46" spans="1:70" s="58" customFormat="1" ht="21" hidden="1" thickBot="1" x14ac:dyDescent="0.35">
      <c r="A46" s="38"/>
      <c r="B46" s="46">
        <v>14</v>
      </c>
      <c r="C46" s="26" t="s">
        <v>61</v>
      </c>
      <c r="D46" s="40"/>
      <c r="E46" s="62"/>
      <c r="F46" s="48"/>
      <c r="G46" s="49"/>
      <c r="H46" s="49"/>
      <c r="I46" s="49"/>
      <c r="J46" s="50"/>
      <c r="K46" s="49"/>
      <c r="L46" s="49"/>
      <c r="M46" s="49"/>
      <c r="N46" s="49"/>
      <c r="O46" s="49"/>
      <c r="P46" s="49"/>
      <c r="Q46" s="49"/>
      <c r="R46" s="49"/>
      <c r="S46" s="51">
        <f t="shared" si="0"/>
        <v>0</v>
      </c>
      <c r="T46" s="45">
        <f t="shared" si="1"/>
        <v>0</v>
      </c>
      <c r="U46" s="161"/>
      <c r="V46" s="158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4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</row>
    <row r="47" spans="1:70" s="58" customFormat="1" ht="21" hidden="1" thickBot="1" x14ac:dyDescent="0.35">
      <c r="A47" s="38"/>
      <c r="B47" s="46">
        <v>15</v>
      </c>
      <c r="C47" s="26" t="s">
        <v>62</v>
      </c>
      <c r="D47" s="40"/>
      <c r="E47" s="62"/>
      <c r="F47" s="48"/>
      <c r="G47" s="49"/>
      <c r="H47" s="49"/>
      <c r="I47" s="49"/>
      <c r="J47" s="50"/>
      <c r="K47" s="49"/>
      <c r="L47" s="49"/>
      <c r="M47" s="49"/>
      <c r="N47" s="49"/>
      <c r="O47" s="49"/>
      <c r="P47" s="49"/>
      <c r="Q47" s="49"/>
      <c r="R47" s="49"/>
      <c r="S47" s="51">
        <f t="shared" si="0"/>
        <v>0</v>
      </c>
      <c r="T47" s="45">
        <f t="shared" si="1"/>
        <v>0</v>
      </c>
      <c r="U47" s="161"/>
      <c r="V47" s="158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4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</row>
    <row r="48" spans="1:70" s="58" customFormat="1" ht="21" hidden="1" thickBot="1" x14ac:dyDescent="0.35">
      <c r="A48" s="38"/>
      <c r="B48" s="46">
        <v>12</v>
      </c>
      <c r="C48" s="26" t="s">
        <v>63</v>
      </c>
      <c r="D48" s="40"/>
      <c r="E48" s="62"/>
      <c r="F48" s="48"/>
      <c r="G48" s="49"/>
      <c r="H48" s="49"/>
      <c r="I48" s="49"/>
      <c r="J48" s="50"/>
      <c r="K48" s="49"/>
      <c r="L48" s="49"/>
      <c r="M48" s="49"/>
      <c r="N48" s="49"/>
      <c r="O48" s="49"/>
      <c r="P48" s="49"/>
      <c r="Q48" s="49"/>
      <c r="R48" s="49"/>
      <c r="S48" s="51">
        <f t="shared" si="0"/>
        <v>0</v>
      </c>
      <c r="T48" s="45">
        <f t="shared" si="1"/>
        <v>0</v>
      </c>
      <c r="U48" s="161"/>
      <c r="V48" s="158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4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</row>
    <row r="49" spans="1:70" s="58" customFormat="1" ht="21" hidden="1" thickBot="1" x14ac:dyDescent="0.35">
      <c r="A49" s="38"/>
      <c r="B49" s="46">
        <v>16</v>
      </c>
      <c r="C49" s="26" t="s">
        <v>64</v>
      </c>
      <c r="D49" s="40"/>
      <c r="E49" s="47"/>
      <c r="F49" s="48"/>
      <c r="G49" s="49"/>
      <c r="H49" s="49"/>
      <c r="I49" s="49"/>
      <c r="J49" s="50"/>
      <c r="K49" s="49"/>
      <c r="L49" s="49"/>
      <c r="M49" s="49"/>
      <c r="N49" s="49"/>
      <c r="O49" s="49"/>
      <c r="P49" s="49"/>
      <c r="Q49" s="49"/>
      <c r="R49" s="49"/>
      <c r="S49" s="51">
        <f t="shared" si="0"/>
        <v>0</v>
      </c>
      <c r="T49" s="45">
        <f t="shared" si="1"/>
        <v>0</v>
      </c>
      <c r="U49" s="161"/>
      <c r="V49" s="158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4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</row>
    <row r="50" spans="1:70" s="58" customFormat="1" ht="21" hidden="1" thickBot="1" x14ac:dyDescent="0.35">
      <c r="A50" s="38"/>
      <c r="B50" s="46">
        <v>30</v>
      </c>
      <c r="C50" s="26" t="s">
        <v>65</v>
      </c>
      <c r="D50" s="40"/>
      <c r="E50" s="47"/>
      <c r="F50" s="48"/>
      <c r="G50" s="49"/>
      <c r="H50" s="49"/>
      <c r="I50" s="49"/>
      <c r="J50" s="50"/>
      <c r="K50" s="49"/>
      <c r="L50" s="49"/>
      <c r="M50" s="49"/>
      <c r="N50" s="49"/>
      <c r="O50" s="49"/>
      <c r="P50" s="49"/>
      <c r="Q50" s="49"/>
      <c r="R50" s="49"/>
      <c r="S50" s="51">
        <f t="shared" si="0"/>
        <v>0</v>
      </c>
      <c r="T50" s="45">
        <f t="shared" si="1"/>
        <v>0</v>
      </c>
      <c r="U50" s="161"/>
      <c r="V50" s="158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4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</row>
    <row r="51" spans="1:70" s="58" customFormat="1" ht="21" hidden="1" thickBot="1" x14ac:dyDescent="0.35">
      <c r="A51" s="38"/>
      <c r="B51" s="46">
        <v>17</v>
      </c>
      <c r="C51" s="26" t="s">
        <v>66</v>
      </c>
      <c r="D51" s="40"/>
      <c r="E51" s="47"/>
      <c r="F51" s="48"/>
      <c r="G51" s="49"/>
      <c r="H51" s="49"/>
      <c r="I51" s="49"/>
      <c r="J51" s="50"/>
      <c r="K51" s="49"/>
      <c r="L51" s="49"/>
      <c r="M51" s="49"/>
      <c r="N51" s="49"/>
      <c r="O51" s="49"/>
      <c r="P51" s="49"/>
      <c r="Q51" s="49"/>
      <c r="R51" s="49"/>
      <c r="S51" s="51">
        <f t="shared" si="0"/>
        <v>0</v>
      </c>
      <c r="T51" s="45">
        <f t="shared" si="1"/>
        <v>0</v>
      </c>
      <c r="U51" s="161"/>
      <c r="V51" s="158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4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</row>
    <row r="52" spans="1:70" s="58" customFormat="1" ht="21" hidden="1" thickBot="1" x14ac:dyDescent="0.35">
      <c r="A52" s="38"/>
      <c r="B52" s="46">
        <v>32</v>
      </c>
      <c r="C52" s="26" t="s">
        <v>67</v>
      </c>
      <c r="D52" s="40"/>
      <c r="E52" s="47"/>
      <c r="F52" s="48"/>
      <c r="G52" s="49"/>
      <c r="H52" s="49"/>
      <c r="I52" s="49"/>
      <c r="J52" s="50"/>
      <c r="K52" s="49"/>
      <c r="L52" s="49"/>
      <c r="M52" s="49"/>
      <c r="N52" s="49"/>
      <c r="O52" s="49"/>
      <c r="P52" s="49"/>
      <c r="Q52" s="49"/>
      <c r="R52" s="49"/>
      <c r="S52" s="51">
        <f t="shared" si="0"/>
        <v>0</v>
      </c>
      <c r="T52" s="45">
        <f t="shared" si="1"/>
        <v>0</v>
      </c>
      <c r="U52" s="161"/>
      <c r="V52" s="158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4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</row>
    <row r="53" spans="1:70" s="58" customFormat="1" ht="21" hidden="1" thickBot="1" x14ac:dyDescent="0.35">
      <c r="A53" s="38"/>
      <c r="B53" s="46">
        <v>33</v>
      </c>
      <c r="C53" s="26" t="s">
        <v>68</v>
      </c>
      <c r="D53" s="40"/>
      <c r="E53" s="47"/>
      <c r="F53" s="48"/>
      <c r="G53" s="49"/>
      <c r="H53" s="49"/>
      <c r="I53" s="49"/>
      <c r="J53" s="50"/>
      <c r="K53" s="49"/>
      <c r="L53" s="49"/>
      <c r="M53" s="49"/>
      <c r="N53" s="49"/>
      <c r="O53" s="49"/>
      <c r="P53" s="49"/>
      <c r="Q53" s="49"/>
      <c r="R53" s="49"/>
      <c r="S53" s="51">
        <f t="shared" si="0"/>
        <v>0</v>
      </c>
      <c r="T53" s="45">
        <f t="shared" si="1"/>
        <v>0</v>
      </c>
      <c r="U53" s="161"/>
      <c r="V53" s="158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4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</row>
    <row r="54" spans="1:70" s="58" customFormat="1" ht="21" hidden="1" thickBot="1" x14ac:dyDescent="0.35">
      <c r="A54" s="38"/>
      <c r="B54" s="46">
        <v>14</v>
      </c>
      <c r="C54" s="26" t="s">
        <v>69</v>
      </c>
      <c r="D54" s="40"/>
      <c r="E54" s="63"/>
      <c r="F54" s="48"/>
      <c r="G54" s="49"/>
      <c r="H54" s="49"/>
      <c r="I54" s="49"/>
      <c r="J54" s="50"/>
      <c r="K54" s="49"/>
      <c r="L54" s="49"/>
      <c r="M54" s="49"/>
      <c r="N54" s="49"/>
      <c r="O54" s="49"/>
      <c r="P54" s="49"/>
      <c r="Q54" s="49"/>
      <c r="R54" s="49"/>
      <c r="S54" s="51">
        <f t="shared" si="0"/>
        <v>0</v>
      </c>
      <c r="T54" s="45">
        <f t="shared" si="1"/>
        <v>0</v>
      </c>
      <c r="U54" s="161"/>
      <c r="V54" s="158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4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</row>
    <row r="55" spans="1:70" s="58" customFormat="1" ht="21" thickBot="1" x14ac:dyDescent="0.35">
      <c r="A55" s="38"/>
      <c r="B55" s="46">
        <v>18</v>
      </c>
      <c r="C55" s="26" t="s">
        <v>70</v>
      </c>
      <c r="D55" s="40">
        <v>1585</v>
      </c>
      <c r="E55" s="64">
        <v>172547</v>
      </c>
      <c r="F55" s="48">
        <f>+J55</f>
        <v>120782.9</v>
      </c>
      <c r="G55" s="49"/>
      <c r="H55" s="49"/>
      <c r="I55" s="49"/>
      <c r="J55" s="50">
        <v>120782.9</v>
      </c>
      <c r="K55" s="49"/>
      <c r="L55" s="49"/>
      <c r="M55" s="49"/>
      <c r="N55" s="49"/>
      <c r="O55" s="49"/>
      <c r="P55" s="49"/>
      <c r="Q55" s="49"/>
      <c r="R55" s="49"/>
      <c r="S55" s="51">
        <f t="shared" si="0"/>
        <v>120782.9</v>
      </c>
      <c r="T55" s="45">
        <f t="shared" si="1"/>
        <v>0</v>
      </c>
      <c r="U55" s="161"/>
      <c r="V55" s="158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4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</row>
    <row r="56" spans="1:70" s="58" customFormat="1" ht="21" thickBot="1" x14ac:dyDescent="0.35">
      <c r="A56" s="38"/>
      <c r="B56" s="46">
        <v>19</v>
      </c>
      <c r="C56" s="26" t="s">
        <v>71</v>
      </c>
      <c r="D56" s="40">
        <v>1585</v>
      </c>
      <c r="E56" s="47">
        <v>8334900</v>
      </c>
      <c r="F56" s="48">
        <f t="shared" ref="F56:F66" si="2">+J56</f>
        <v>5834430</v>
      </c>
      <c r="G56" s="49"/>
      <c r="H56" s="49"/>
      <c r="I56" s="49"/>
      <c r="J56" s="50">
        <v>5834430</v>
      </c>
      <c r="K56" s="49"/>
      <c r="L56" s="49"/>
      <c r="M56" s="49"/>
      <c r="N56" s="49"/>
      <c r="O56" s="49"/>
      <c r="P56" s="49"/>
      <c r="Q56" s="49"/>
      <c r="R56" s="49"/>
      <c r="S56" s="51">
        <f t="shared" si="0"/>
        <v>5834430</v>
      </c>
      <c r="T56" s="45">
        <f t="shared" si="1"/>
        <v>0</v>
      </c>
      <c r="U56" s="161"/>
      <c r="V56" s="158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4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</row>
    <row r="57" spans="1:70" s="58" customFormat="1" ht="21" hidden="1" thickBot="1" x14ac:dyDescent="0.35">
      <c r="A57" s="38"/>
      <c r="B57" s="46">
        <v>37</v>
      </c>
      <c r="C57" s="26" t="s">
        <v>72</v>
      </c>
      <c r="D57" s="40"/>
      <c r="E57" s="62"/>
      <c r="F57" s="48">
        <f t="shared" si="2"/>
        <v>0</v>
      </c>
      <c r="G57" s="49"/>
      <c r="H57" s="49"/>
      <c r="I57" s="49"/>
      <c r="J57" s="50"/>
      <c r="K57" s="49"/>
      <c r="L57" s="49"/>
      <c r="M57" s="49"/>
      <c r="N57" s="49"/>
      <c r="O57" s="49"/>
      <c r="P57" s="49"/>
      <c r="Q57" s="49"/>
      <c r="R57" s="49"/>
      <c r="S57" s="51">
        <f t="shared" si="0"/>
        <v>0</v>
      </c>
      <c r="T57" s="45">
        <f t="shared" si="1"/>
        <v>0</v>
      </c>
      <c r="U57" s="161"/>
      <c r="V57" s="158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4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60"/>
      <c r="BR57" s="160"/>
    </row>
    <row r="58" spans="1:70" s="58" customFormat="1" ht="21" hidden="1" thickBot="1" x14ac:dyDescent="0.35">
      <c r="A58" s="38"/>
      <c r="B58" s="46">
        <v>20</v>
      </c>
      <c r="C58" s="26" t="s">
        <v>73</v>
      </c>
      <c r="D58" s="40"/>
      <c r="E58" s="63"/>
      <c r="F58" s="48">
        <f t="shared" si="2"/>
        <v>0</v>
      </c>
      <c r="G58" s="49"/>
      <c r="H58" s="49"/>
      <c r="I58" s="49"/>
      <c r="J58" s="50"/>
      <c r="K58" s="49"/>
      <c r="L58" s="49"/>
      <c r="M58" s="49"/>
      <c r="N58" s="49"/>
      <c r="O58" s="49"/>
      <c r="P58" s="49"/>
      <c r="Q58" s="49"/>
      <c r="R58" s="49"/>
      <c r="S58" s="51">
        <f t="shared" si="0"/>
        <v>0</v>
      </c>
      <c r="T58" s="45">
        <f t="shared" si="1"/>
        <v>0</v>
      </c>
      <c r="U58" s="161"/>
      <c r="V58" s="158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4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60"/>
      <c r="BM58" s="160"/>
      <c r="BN58" s="160"/>
      <c r="BO58" s="160"/>
      <c r="BP58" s="160"/>
      <c r="BQ58" s="160"/>
      <c r="BR58" s="160"/>
    </row>
    <row r="59" spans="1:70" s="58" customFormat="1" ht="21" hidden="1" thickBot="1" x14ac:dyDescent="0.35">
      <c r="A59" s="38"/>
      <c r="B59" s="46">
        <v>21</v>
      </c>
      <c r="C59" s="26" t="s">
        <v>74</v>
      </c>
      <c r="D59" s="40"/>
      <c r="E59" s="63"/>
      <c r="F59" s="48">
        <f t="shared" si="2"/>
        <v>0</v>
      </c>
      <c r="G59" s="49"/>
      <c r="H59" s="49"/>
      <c r="I59" s="49"/>
      <c r="J59" s="50"/>
      <c r="K59" s="49"/>
      <c r="L59" s="49"/>
      <c r="M59" s="49"/>
      <c r="N59" s="49"/>
      <c r="O59" s="49"/>
      <c r="P59" s="49"/>
      <c r="Q59" s="49"/>
      <c r="R59" s="49"/>
      <c r="S59" s="51">
        <f t="shared" si="0"/>
        <v>0</v>
      </c>
      <c r="T59" s="45">
        <f t="shared" si="1"/>
        <v>0</v>
      </c>
      <c r="U59" s="161"/>
      <c r="V59" s="158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4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</row>
    <row r="60" spans="1:70" s="58" customFormat="1" ht="21" hidden="1" thickBot="1" x14ac:dyDescent="0.35">
      <c r="A60" s="38"/>
      <c r="B60" s="46">
        <v>22</v>
      </c>
      <c r="C60" s="26" t="s">
        <v>75</v>
      </c>
      <c r="D60" s="40"/>
      <c r="E60" s="65"/>
      <c r="F60" s="48">
        <f t="shared" si="2"/>
        <v>0</v>
      </c>
      <c r="G60" s="49"/>
      <c r="H60" s="49"/>
      <c r="I60" s="49"/>
      <c r="J60" s="50"/>
      <c r="K60" s="49"/>
      <c r="L60" s="49"/>
      <c r="M60" s="49"/>
      <c r="N60" s="49"/>
      <c r="O60" s="49"/>
      <c r="P60" s="49"/>
      <c r="Q60" s="49"/>
      <c r="R60" s="49"/>
      <c r="S60" s="51">
        <f t="shared" si="0"/>
        <v>0</v>
      </c>
      <c r="T60" s="45">
        <f t="shared" si="1"/>
        <v>0</v>
      </c>
      <c r="U60" s="161"/>
      <c r="V60" s="158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4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</row>
    <row r="61" spans="1:70" s="58" customFormat="1" ht="21" thickBot="1" x14ac:dyDescent="0.35">
      <c r="A61" s="38"/>
      <c r="B61" s="46">
        <v>23</v>
      </c>
      <c r="C61" s="26" t="s">
        <v>76</v>
      </c>
      <c r="D61" s="40">
        <v>1586</v>
      </c>
      <c r="E61" s="65">
        <v>6001884</v>
      </c>
      <c r="F61" s="48">
        <f t="shared" si="2"/>
        <v>4201319</v>
      </c>
      <c r="G61" s="49"/>
      <c r="H61" s="49"/>
      <c r="I61" s="49"/>
      <c r="J61" s="50">
        <v>4201319</v>
      </c>
      <c r="K61" s="49"/>
      <c r="L61" s="49"/>
      <c r="M61" s="49"/>
      <c r="N61" s="49"/>
      <c r="O61" s="49"/>
      <c r="P61" s="49"/>
      <c r="Q61" s="49"/>
      <c r="R61" s="49"/>
      <c r="S61" s="51">
        <f t="shared" si="0"/>
        <v>4201319</v>
      </c>
      <c r="T61" s="45">
        <f t="shared" si="1"/>
        <v>0</v>
      </c>
      <c r="U61" s="161"/>
      <c r="V61" s="158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4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0"/>
      <c r="BO61" s="160"/>
      <c r="BP61" s="160"/>
      <c r="BQ61" s="160"/>
      <c r="BR61" s="160"/>
    </row>
    <row r="62" spans="1:70" s="58" customFormat="1" ht="21" hidden="1" thickBot="1" x14ac:dyDescent="0.35">
      <c r="A62" s="38"/>
      <c r="B62" s="46">
        <v>24</v>
      </c>
      <c r="C62" s="26" t="s">
        <v>77</v>
      </c>
      <c r="D62" s="40"/>
      <c r="E62" s="65"/>
      <c r="F62" s="48">
        <f t="shared" si="2"/>
        <v>0</v>
      </c>
      <c r="G62" s="49"/>
      <c r="H62" s="49"/>
      <c r="I62" s="49"/>
      <c r="J62" s="50"/>
      <c r="K62" s="49"/>
      <c r="L62" s="49"/>
      <c r="M62" s="49"/>
      <c r="N62" s="49"/>
      <c r="O62" s="49"/>
      <c r="P62" s="49"/>
      <c r="Q62" s="49"/>
      <c r="R62" s="49"/>
      <c r="S62" s="51">
        <f t="shared" si="0"/>
        <v>0</v>
      </c>
      <c r="T62" s="45">
        <f t="shared" si="1"/>
        <v>0</v>
      </c>
      <c r="U62" s="161"/>
      <c r="V62" s="158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4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</row>
    <row r="63" spans="1:70" s="58" customFormat="1" ht="21" hidden="1" thickBot="1" x14ac:dyDescent="0.35">
      <c r="A63" s="38"/>
      <c r="B63" s="46"/>
      <c r="C63" s="26" t="s">
        <v>78</v>
      </c>
      <c r="D63" s="40"/>
      <c r="E63" s="65"/>
      <c r="F63" s="48">
        <f t="shared" si="2"/>
        <v>0</v>
      </c>
      <c r="G63" s="49"/>
      <c r="H63" s="49"/>
      <c r="I63" s="49"/>
      <c r="J63" s="50"/>
      <c r="K63" s="49"/>
      <c r="L63" s="49"/>
      <c r="M63" s="49"/>
      <c r="N63" s="49"/>
      <c r="O63" s="49"/>
      <c r="P63" s="49"/>
      <c r="Q63" s="49"/>
      <c r="R63" s="49"/>
      <c r="S63" s="51">
        <f t="shared" si="0"/>
        <v>0</v>
      </c>
      <c r="T63" s="45">
        <f t="shared" si="1"/>
        <v>0</v>
      </c>
      <c r="U63" s="161"/>
      <c r="V63" s="158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4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</row>
    <row r="64" spans="1:70" s="58" customFormat="1" ht="21" thickBot="1" x14ac:dyDescent="0.35">
      <c r="A64" s="38"/>
      <c r="B64" s="46">
        <v>25</v>
      </c>
      <c r="C64" s="26" t="s">
        <v>79</v>
      </c>
      <c r="D64" s="40">
        <v>1586</v>
      </c>
      <c r="E64" s="65">
        <v>25006380</v>
      </c>
      <c r="F64" s="48">
        <f t="shared" si="2"/>
        <v>17504466</v>
      </c>
      <c r="G64" s="49"/>
      <c r="H64" s="49"/>
      <c r="I64" s="49"/>
      <c r="J64" s="50">
        <v>17504466</v>
      </c>
      <c r="K64" s="49"/>
      <c r="L64" s="49"/>
      <c r="M64" s="49"/>
      <c r="N64" s="49"/>
      <c r="O64" s="49"/>
      <c r="P64" s="49"/>
      <c r="Q64" s="49"/>
      <c r="R64" s="49"/>
      <c r="S64" s="51">
        <f t="shared" si="0"/>
        <v>17504466</v>
      </c>
      <c r="T64" s="45">
        <f t="shared" si="1"/>
        <v>0</v>
      </c>
      <c r="U64" s="161"/>
      <c r="V64" s="158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4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  <c r="BP64" s="160"/>
      <c r="BQ64" s="160"/>
      <c r="BR64" s="160"/>
    </row>
    <row r="65" spans="1:70" s="58" customFormat="1" ht="21" thickBot="1" x14ac:dyDescent="0.35">
      <c r="A65" s="38"/>
      <c r="B65" s="46"/>
      <c r="C65" s="26" t="s">
        <v>195</v>
      </c>
      <c r="D65" s="40">
        <v>1586</v>
      </c>
      <c r="E65" s="64">
        <v>5016613</v>
      </c>
      <c r="F65" s="48">
        <f t="shared" si="2"/>
        <v>3511629</v>
      </c>
      <c r="G65" s="49"/>
      <c r="H65" s="49"/>
      <c r="I65" s="49"/>
      <c r="J65" s="50">
        <v>3511629</v>
      </c>
      <c r="K65" s="49"/>
      <c r="L65" s="49"/>
      <c r="M65" s="49"/>
      <c r="N65" s="49"/>
      <c r="O65" s="49"/>
      <c r="P65" s="49"/>
      <c r="Q65" s="49"/>
      <c r="R65" s="49"/>
      <c r="S65" s="51"/>
      <c r="T65" s="45"/>
      <c r="U65" s="161"/>
      <c r="V65" s="158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4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0"/>
      <c r="BM65" s="160"/>
      <c r="BN65" s="160"/>
      <c r="BO65" s="160"/>
      <c r="BP65" s="160"/>
      <c r="BQ65" s="160"/>
      <c r="BR65" s="160"/>
    </row>
    <row r="66" spans="1:70" s="58" customFormat="1" ht="21" thickBot="1" x14ac:dyDescent="0.35">
      <c r="A66" s="38"/>
      <c r="B66" s="46">
        <v>26</v>
      </c>
      <c r="C66" s="26" t="s">
        <v>80</v>
      </c>
      <c r="D66" s="40">
        <v>1587</v>
      </c>
      <c r="E66" s="62">
        <v>1979716</v>
      </c>
      <c r="F66" s="48">
        <f t="shared" si="2"/>
        <v>1385801</v>
      </c>
      <c r="G66" s="49"/>
      <c r="H66" s="49"/>
      <c r="I66" s="49"/>
      <c r="J66" s="50">
        <v>1385801</v>
      </c>
      <c r="K66" s="49"/>
      <c r="L66" s="49"/>
      <c r="M66" s="49"/>
      <c r="N66" s="49"/>
      <c r="O66" s="49"/>
      <c r="P66" s="49"/>
      <c r="Q66" s="49"/>
      <c r="R66" s="49"/>
      <c r="S66" s="51">
        <f t="shared" si="0"/>
        <v>1385801</v>
      </c>
      <c r="T66" s="45">
        <f t="shared" si="1"/>
        <v>0</v>
      </c>
      <c r="U66" s="161"/>
      <c r="V66" s="158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4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  <c r="BO66" s="160"/>
      <c r="BP66" s="160"/>
      <c r="BQ66" s="160"/>
      <c r="BR66" s="160"/>
    </row>
    <row r="67" spans="1:70" s="58" customFormat="1" ht="21" hidden="1" thickBot="1" x14ac:dyDescent="0.35">
      <c r="A67" s="38"/>
      <c r="B67" s="46">
        <v>43</v>
      </c>
      <c r="C67" s="26" t="s">
        <v>81</v>
      </c>
      <c r="D67" s="40"/>
      <c r="E67" s="47"/>
      <c r="F67" s="48"/>
      <c r="G67" s="49"/>
      <c r="H67" s="49"/>
      <c r="I67" s="49"/>
      <c r="J67" s="50"/>
      <c r="K67" s="49"/>
      <c r="L67" s="49"/>
      <c r="M67" s="49"/>
      <c r="N67" s="49"/>
      <c r="O67" s="49"/>
      <c r="P67" s="49"/>
      <c r="Q67" s="49"/>
      <c r="R67" s="49"/>
      <c r="S67" s="51">
        <f t="shared" si="0"/>
        <v>0</v>
      </c>
      <c r="T67" s="45">
        <f t="shared" si="1"/>
        <v>0</v>
      </c>
      <c r="U67" s="161"/>
      <c r="V67" s="158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4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0"/>
      <c r="BO67" s="160"/>
      <c r="BP67" s="160"/>
      <c r="BQ67" s="160"/>
      <c r="BR67" s="160"/>
    </row>
    <row r="68" spans="1:70" s="58" customFormat="1" ht="21" hidden="1" thickBot="1" x14ac:dyDescent="0.35">
      <c r="A68" s="38"/>
      <c r="B68" s="46">
        <v>44</v>
      </c>
      <c r="C68" s="26" t="s">
        <v>82</v>
      </c>
      <c r="D68" s="40"/>
      <c r="E68" s="47"/>
      <c r="F68" s="48"/>
      <c r="G68" s="49"/>
      <c r="H68" s="49"/>
      <c r="I68" s="49"/>
      <c r="J68" s="50"/>
      <c r="K68" s="49"/>
      <c r="L68" s="49"/>
      <c r="M68" s="49"/>
      <c r="N68" s="49"/>
      <c r="O68" s="49"/>
      <c r="P68" s="49"/>
      <c r="Q68" s="49"/>
      <c r="R68" s="49"/>
      <c r="S68" s="51">
        <f t="shared" si="0"/>
        <v>0</v>
      </c>
      <c r="T68" s="45">
        <f t="shared" si="1"/>
        <v>0</v>
      </c>
      <c r="U68" s="161"/>
      <c r="V68" s="158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4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0"/>
      <c r="BO68" s="160"/>
      <c r="BP68" s="160"/>
      <c r="BQ68" s="160"/>
      <c r="BR68" s="160"/>
    </row>
    <row r="69" spans="1:70" s="58" customFormat="1" ht="21" hidden="1" thickBot="1" x14ac:dyDescent="0.35">
      <c r="A69" s="38"/>
      <c r="B69" s="46">
        <v>27</v>
      </c>
      <c r="C69" s="26" t="s">
        <v>83</v>
      </c>
      <c r="D69" s="40"/>
      <c r="E69" s="47"/>
      <c r="F69" s="48"/>
      <c r="G69" s="49"/>
      <c r="H69" s="49"/>
      <c r="I69" s="49"/>
      <c r="J69" s="50"/>
      <c r="K69" s="49"/>
      <c r="L69" s="49"/>
      <c r="M69" s="49"/>
      <c r="N69" s="66"/>
      <c r="O69" s="49"/>
      <c r="P69" s="49"/>
      <c r="Q69" s="49"/>
      <c r="R69" s="49"/>
      <c r="S69" s="51">
        <f t="shared" si="0"/>
        <v>0</v>
      </c>
      <c r="T69" s="45">
        <f t="shared" si="1"/>
        <v>0</v>
      </c>
      <c r="U69" s="161"/>
      <c r="V69" s="158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4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  <c r="BR69" s="160"/>
    </row>
    <row r="70" spans="1:70" s="58" customFormat="1" ht="21" hidden="1" thickBot="1" x14ac:dyDescent="0.35">
      <c r="A70" s="38"/>
      <c r="B70" s="46">
        <v>28</v>
      </c>
      <c r="C70" s="26" t="s">
        <v>84</v>
      </c>
      <c r="D70" s="40"/>
      <c r="E70" s="47"/>
      <c r="F70" s="48"/>
      <c r="G70" s="49"/>
      <c r="H70" s="49"/>
      <c r="I70" s="49"/>
      <c r="J70" s="50"/>
      <c r="K70" s="49"/>
      <c r="L70" s="49"/>
      <c r="M70" s="49"/>
      <c r="N70" s="49"/>
      <c r="O70" s="49"/>
      <c r="P70" s="49"/>
      <c r="Q70" s="49"/>
      <c r="R70" s="49"/>
      <c r="S70" s="51">
        <f t="shared" si="0"/>
        <v>0</v>
      </c>
      <c r="T70" s="45">
        <f t="shared" si="1"/>
        <v>0</v>
      </c>
      <c r="U70" s="161"/>
      <c r="V70" s="158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4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160"/>
      <c r="BI70" s="160"/>
      <c r="BJ70" s="160"/>
      <c r="BK70" s="160"/>
      <c r="BL70" s="160"/>
      <c r="BM70" s="160"/>
      <c r="BN70" s="160"/>
      <c r="BO70" s="160"/>
      <c r="BP70" s="160"/>
      <c r="BQ70" s="160"/>
      <c r="BR70" s="160"/>
    </row>
    <row r="71" spans="1:70" s="58" customFormat="1" ht="21" hidden="1" thickBot="1" x14ac:dyDescent="0.35">
      <c r="A71" s="38"/>
      <c r="B71" s="46">
        <v>29</v>
      </c>
      <c r="C71" s="26" t="s">
        <v>85</v>
      </c>
      <c r="D71" s="40"/>
      <c r="E71" s="47"/>
      <c r="F71" s="48"/>
      <c r="G71" s="49"/>
      <c r="H71" s="49"/>
      <c r="I71" s="49"/>
      <c r="J71" s="50"/>
      <c r="K71" s="49"/>
      <c r="L71" s="49"/>
      <c r="M71" s="49"/>
      <c r="N71" s="49"/>
      <c r="O71" s="49"/>
      <c r="P71" s="49"/>
      <c r="Q71" s="49"/>
      <c r="R71" s="49"/>
      <c r="S71" s="51">
        <f t="shared" si="0"/>
        <v>0</v>
      </c>
      <c r="T71" s="45">
        <f t="shared" si="1"/>
        <v>0</v>
      </c>
      <c r="U71" s="161"/>
      <c r="V71" s="158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4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0"/>
      <c r="BO71" s="160"/>
      <c r="BP71" s="160"/>
      <c r="BQ71" s="160"/>
      <c r="BR71" s="160"/>
    </row>
    <row r="72" spans="1:70" s="58" customFormat="1" ht="21" hidden="1" thickBot="1" x14ac:dyDescent="0.35">
      <c r="A72" s="38"/>
      <c r="B72" s="46">
        <v>48</v>
      </c>
      <c r="C72" s="26" t="s">
        <v>86</v>
      </c>
      <c r="D72" s="40"/>
      <c r="E72" s="47"/>
      <c r="F72" s="48"/>
      <c r="G72" s="49"/>
      <c r="H72" s="49"/>
      <c r="I72" s="49"/>
      <c r="J72" s="50"/>
      <c r="K72" s="49"/>
      <c r="L72" s="49"/>
      <c r="M72" s="49"/>
      <c r="N72" s="49"/>
      <c r="O72" s="49"/>
      <c r="P72" s="49"/>
      <c r="Q72" s="49"/>
      <c r="R72" s="49"/>
      <c r="S72" s="51">
        <f t="shared" si="0"/>
        <v>0</v>
      </c>
      <c r="T72" s="45">
        <f t="shared" si="1"/>
        <v>0</v>
      </c>
      <c r="U72" s="161"/>
      <c r="V72" s="158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4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</row>
    <row r="73" spans="1:70" s="58" customFormat="1" ht="21" thickBot="1" x14ac:dyDescent="0.35">
      <c r="A73" s="38"/>
      <c r="B73" s="46">
        <v>30</v>
      </c>
      <c r="C73" s="26" t="s">
        <v>87</v>
      </c>
      <c r="D73" s="40">
        <v>1593</v>
      </c>
      <c r="E73" s="47">
        <v>29672159</v>
      </c>
      <c r="F73" s="48"/>
      <c r="G73" s="49"/>
      <c r="H73" s="49"/>
      <c r="I73" s="49"/>
      <c r="J73" s="50"/>
      <c r="K73" s="49"/>
      <c r="L73" s="49"/>
      <c r="M73" s="49"/>
      <c r="N73" s="49"/>
      <c r="O73" s="49"/>
      <c r="P73" s="49"/>
      <c r="Q73" s="49"/>
      <c r="R73" s="49"/>
      <c r="S73" s="51">
        <f t="shared" si="0"/>
        <v>0</v>
      </c>
      <c r="T73" s="45">
        <f t="shared" si="1"/>
        <v>0</v>
      </c>
      <c r="U73" s="161"/>
      <c r="V73" s="158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4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0"/>
      <c r="BH73" s="160"/>
      <c r="BI73" s="160"/>
      <c r="BJ73" s="160"/>
      <c r="BK73" s="160"/>
      <c r="BL73" s="160"/>
      <c r="BM73" s="160"/>
      <c r="BN73" s="160"/>
      <c r="BO73" s="160"/>
      <c r="BP73" s="160"/>
      <c r="BQ73" s="160"/>
      <c r="BR73" s="160"/>
    </row>
    <row r="74" spans="1:70" s="58" customFormat="1" ht="21" hidden="1" thickBot="1" x14ac:dyDescent="0.35">
      <c r="A74" s="38"/>
      <c r="B74" s="46">
        <v>50</v>
      </c>
      <c r="C74" s="26" t="s">
        <v>88</v>
      </c>
      <c r="D74" s="40"/>
      <c r="E74" s="47"/>
      <c r="F74" s="48"/>
      <c r="G74" s="49"/>
      <c r="H74" s="49"/>
      <c r="I74" s="49"/>
      <c r="J74" s="50"/>
      <c r="K74" s="49"/>
      <c r="L74" s="49"/>
      <c r="M74" s="49"/>
      <c r="N74" s="49"/>
      <c r="O74" s="49"/>
      <c r="P74" s="49"/>
      <c r="Q74" s="49"/>
      <c r="R74" s="49"/>
      <c r="S74" s="51">
        <f t="shared" si="0"/>
        <v>0</v>
      </c>
      <c r="T74" s="45">
        <f t="shared" si="1"/>
        <v>0</v>
      </c>
      <c r="U74" s="161"/>
      <c r="V74" s="158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4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</row>
    <row r="75" spans="1:70" s="58" customFormat="1" ht="21" hidden="1" thickBot="1" x14ac:dyDescent="0.35">
      <c r="A75" s="38"/>
      <c r="B75" s="46">
        <v>31</v>
      </c>
      <c r="C75" s="26" t="s">
        <v>89</v>
      </c>
      <c r="D75" s="40"/>
      <c r="E75" s="47"/>
      <c r="F75" s="48"/>
      <c r="G75" s="49"/>
      <c r="H75" s="49"/>
      <c r="I75" s="49"/>
      <c r="J75" s="50"/>
      <c r="K75" s="49"/>
      <c r="L75" s="49"/>
      <c r="M75" s="49"/>
      <c r="N75" s="49"/>
      <c r="O75" s="49"/>
      <c r="P75" s="49"/>
      <c r="Q75" s="49"/>
      <c r="R75" s="49"/>
      <c r="S75" s="51">
        <f t="shared" si="0"/>
        <v>0</v>
      </c>
      <c r="T75" s="45">
        <f t="shared" si="1"/>
        <v>0</v>
      </c>
      <c r="U75" s="161"/>
      <c r="V75" s="158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4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</row>
    <row r="76" spans="1:70" s="58" customFormat="1" ht="21" thickBot="1" x14ac:dyDescent="0.35">
      <c r="A76" s="38"/>
      <c r="B76" s="46"/>
      <c r="C76" s="26" t="s">
        <v>90</v>
      </c>
      <c r="D76" s="40">
        <v>2101</v>
      </c>
      <c r="E76" s="47">
        <v>1611240</v>
      </c>
      <c r="F76" s="48"/>
      <c r="G76" s="49"/>
      <c r="H76" s="49"/>
      <c r="I76" s="49"/>
      <c r="J76" s="50"/>
      <c r="K76" s="49"/>
      <c r="L76" s="49"/>
      <c r="M76" s="49"/>
      <c r="N76" s="49"/>
      <c r="O76" s="49"/>
      <c r="P76" s="49"/>
      <c r="Q76" s="49"/>
      <c r="R76" s="49"/>
      <c r="S76" s="51">
        <f t="shared" si="0"/>
        <v>0</v>
      </c>
      <c r="T76" s="45">
        <f t="shared" si="1"/>
        <v>0</v>
      </c>
      <c r="U76" s="161"/>
      <c r="V76" s="158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4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60"/>
      <c r="BM76" s="160"/>
      <c r="BN76" s="160"/>
      <c r="BO76" s="160"/>
      <c r="BP76" s="160"/>
      <c r="BQ76" s="160"/>
      <c r="BR76" s="160"/>
    </row>
    <row r="77" spans="1:70" s="58" customFormat="1" ht="21" hidden="1" thickBot="1" x14ac:dyDescent="0.35">
      <c r="A77" s="38"/>
      <c r="B77" s="46">
        <v>32</v>
      </c>
      <c r="C77" s="26" t="s">
        <v>91</v>
      </c>
      <c r="D77" s="40"/>
      <c r="E77" s="47"/>
      <c r="F77" s="48"/>
      <c r="G77" s="49"/>
      <c r="H77" s="49"/>
      <c r="I77" s="49"/>
      <c r="J77" s="50"/>
      <c r="K77" s="49"/>
      <c r="L77" s="49"/>
      <c r="M77" s="49"/>
      <c r="N77" s="49"/>
      <c r="O77" s="49"/>
      <c r="P77" s="49"/>
      <c r="Q77" s="49"/>
      <c r="R77" s="49"/>
      <c r="S77" s="51">
        <f t="shared" si="0"/>
        <v>0</v>
      </c>
      <c r="T77" s="45">
        <f t="shared" si="1"/>
        <v>0</v>
      </c>
      <c r="U77" s="161"/>
      <c r="V77" s="158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4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0"/>
      <c r="BO77" s="160"/>
      <c r="BP77" s="160"/>
      <c r="BQ77" s="160"/>
      <c r="BR77" s="160"/>
    </row>
    <row r="78" spans="1:70" s="58" customFormat="1" ht="21" hidden="1" thickBot="1" x14ac:dyDescent="0.35">
      <c r="A78" s="38"/>
      <c r="B78" s="46">
        <v>33</v>
      </c>
      <c r="C78" s="26" t="s">
        <v>92</v>
      </c>
      <c r="D78" s="40"/>
      <c r="E78" s="47"/>
      <c r="F78" s="48"/>
      <c r="G78" s="49"/>
      <c r="H78" s="49"/>
      <c r="I78" s="49"/>
      <c r="J78" s="50"/>
      <c r="K78" s="49"/>
      <c r="L78" s="49"/>
      <c r="M78" s="49"/>
      <c r="N78" s="49"/>
      <c r="O78" s="49"/>
      <c r="P78" s="49"/>
      <c r="Q78" s="49"/>
      <c r="R78" s="49"/>
      <c r="S78" s="51">
        <f t="shared" si="0"/>
        <v>0</v>
      </c>
      <c r="T78" s="45">
        <f t="shared" si="1"/>
        <v>0</v>
      </c>
      <c r="U78" s="161"/>
      <c r="V78" s="158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4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60"/>
      <c r="BQ78" s="160"/>
      <c r="BR78" s="160"/>
    </row>
    <row r="79" spans="1:70" s="58" customFormat="1" ht="21" hidden="1" thickBot="1" x14ac:dyDescent="0.35">
      <c r="A79" s="38"/>
      <c r="B79" s="46">
        <v>53</v>
      </c>
      <c r="C79" s="26" t="s">
        <v>93</v>
      </c>
      <c r="D79" s="40"/>
      <c r="E79" s="47"/>
      <c r="F79" s="48"/>
      <c r="G79" s="49"/>
      <c r="H79" s="49"/>
      <c r="I79" s="49"/>
      <c r="J79" s="50"/>
      <c r="K79" s="49"/>
      <c r="L79" s="49"/>
      <c r="M79" s="49"/>
      <c r="N79" s="49"/>
      <c r="O79" s="49"/>
      <c r="P79" s="49"/>
      <c r="Q79" s="49"/>
      <c r="R79" s="49"/>
      <c r="S79" s="51">
        <f t="shared" si="0"/>
        <v>0</v>
      </c>
      <c r="T79" s="45">
        <f t="shared" si="1"/>
        <v>0</v>
      </c>
      <c r="U79" s="161"/>
      <c r="V79" s="158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4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0"/>
      <c r="BN79" s="160"/>
      <c r="BO79" s="160"/>
      <c r="BP79" s="160"/>
      <c r="BQ79" s="160"/>
      <c r="BR79" s="160"/>
    </row>
    <row r="80" spans="1:70" s="58" customFormat="1" ht="21" hidden="1" thickBot="1" x14ac:dyDescent="0.35">
      <c r="A80" s="38"/>
      <c r="B80" s="46">
        <v>34</v>
      </c>
      <c r="C80" s="26" t="s">
        <v>94</v>
      </c>
      <c r="D80" s="40"/>
      <c r="E80" s="47"/>
      <c r="F80" s="48"/>
      <c r="G80" s="49"/>
      <c r="H80" s="49"/>
      <c r="I80" s="49"/>
      <c r="J80" s="50"/>
      <c r="K80" s="49"/>
      <c r="L80" s="49"/>
      <c r="M80" s="49"/>
      <c r="N80" s="49"/>
      <c r="O80" s="49"/>
      <c r="P80" s="49"/>
      <c r="Q80" s="49"/>
      <c r="R80" s="49"/>
      <c r="S80" s="51">
        <f t="shared" si="0"/>
        <v>0</v>
      </c>
      <c r="T80" s="45">
        <f t="shared" si="1"/>
        <v>0</v>
      </c>
      <c r="U80" s="161"/>
      <c r="V80" s="158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4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60"/>
      <c r="BR80" s="160"/>
    </row>
    <row r="81" spans="1:70" s="58" customFormat="1" ht="21" thickBot="1" x14ac:dyDescent="0.35">
      <c r="A81" s="38"/>
      <c r="B81" s="46">
        <v>35</v>
      </c>
      <c r="C81" s="26" t="s">
        <v>95</v>
      </c>
      <c r="D81" s="40">
        <v>1525</v>
      </c>
      <c r="E81" s="47">
        <v>15999050</v>
      </c>
      <c r="F81" s="48">
        <f>+J81</f>
        <v>11199335</v>
      </c>
      <c r="G81" s="49"/>
      <c r="H81" s="49"/>
      <c r="I81" s="49"/>
      <c r="J81" s="50">
        <v>11199335</v>
      </c>
      <c r="K81" s="49"/>
      <c r="L81" s="49"/>
      <c r="M81" s="49"/>
      <c r="N81" s="49"/>
      <c r="O81" s="49"/>
      <c r="P81" s="49"/>
      <c r="Q81" s="49"/>
      <c r="R81" s="49"/>
      <c r="S81" s="51">
        <f t="shared" ref="S81:S110" si="3">SUM(G81:R81)</f>
        <v>11199335</v>
      </c>
      <c r="T81" s="45">
        <f t="shared" si="1"/>
        <v>0</v>
      </c>
      <c r="U81" s="161"/>
      <c r="V81" s="158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4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</row>
    <row r="82" spans="1:70" s="58" customFormat="1" ht="21" hidden="1" thickBot="1" x14ac:dyDescent="0.35">
      <c r="A82" s="38"/>
      <c r="B82" s="46">
        <v>36</v>
      </c>
      <c r="C82" s="26" t="s">
        <v>96</v>
      </c>
      <c r="D82" s="40"/>
      <c r="E82" s="47"/>
      <c r="F82" s="48"/>
      <c r="G82" s="49"/>
      <c r="H82" s="49"/>
      <c r="I82" s="49"/>
      <c r="J82" s="50"/>
      <c r="K82" s="49"/>
      <c r="L82" s="49"/>
      <c r="M82" s="49"/>
      <c r="N82" s="49"/>
      <c r="O82" s="49"/>
      <c r="P82" s="49"/>
      <c r="Q82" s="49"/>
      <c r="R82" s="49"/>
      <c r="S82" s="51">
        <f t="shared" si="3"/>
        <v>0</v>
      </c>
      <c r="T82" s="45">
        <f t="shared" ref="T82:T110" si="4">+F82-S82</f>
        <v>0</v>
      </c>
      <c r="U82" s="161"/>
      <c r="V82" s="158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4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60"/>
      <c r="BO82" s="160"/>
      <c r="BP82" s="160"/>
      <c r="BQ82" s="160"/>
      <c r="BR82" s="160"/>
    </row>
    <row r="83" spans="1:70" s="58" customFormat="1" ht="21" hidden="1" thickBot="1" x14ac:dyDescent="0.35">
      <c r="A83" s="38"/>
      <c r="B83" s="46">
        <v>27</v>
      </c>
      <c r="C83" s="26" t="s">
        <v>97</v>
      </c>
      <c r="D83" s="40"/>
      <c r="E83" s="47"/>
      <c r="F83" s="48"/>
      <c r="G83" s="49"/>
      <c r="H83" s="49"/>
      <c r="I83" s="49"/>
      <c r="J83" s="50"/>
      <c r="K83" s="49"/>
      <c r="L83" s="49"/>
      <c r="M83" s="49"/>
      <c r="N83" s="49"/>
      <c r="O83" s="49"/>
      <c r="P83" s="49"/>
      <c r="Q83" s="49"/>
      <c r="R83" s="49"/>
      <c r="S83" s="51">
        <f t="shared" si="3"/>
        <v>0</v>
      </c>
      <c r="T83" s="45">
        <f t="shared" si="4"/>
        <v>0</v>
      </c>
      <c r="U83" s="161"/>
      <c r="V83" s="158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4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</row>
    <row r="84" spans="1:70" s="58" customFormat="1" ht="41.25" thickBot="1" x14ac:dyDescent="0.35">
      <c r="A84" s="67"/>
      <c r="B84" s="46">
        <v>37</v>
      </c>
      <c r="C84" s="26" t="s">
        <v>98</v>
      </c>
      <c r="D84" s="40">
        <v>1897</v>
      </c>
      <c r="E84" s="47">
        <v>128077</v>
      </c>
      <c r="F84" s="48">
        <f>+J84</f>
        <v>128077</v>
      </c>
      <c r="G84" s="49"/>
      <c r="H84" s="49"/>
      <c r="I84" s="49"/>
      <c r="J84" s="50">
        <v>128077</v>
      </c>
      <c r="K84" s="49"/>
      <c r="L84" s="49"/>
      <c r="M84" s="49"/>
      <c r="N84" s="49"/>
      <c r="O84" s="49"/>
      <c r="P84" s="49"/>
      <c r="Q84" s="49"/>
      <c r="R84" s="49"/>
      <c r="S84" s="51">
        <f t="shared" si="3"/>
        <v>128077</v>
      </c>
      <c r="T84" s="45">
        <f t="shared" si="4"/>
        <v>0</v>
      </c>
      <c r="U84" s="161"/>
      <c r="V84" s="158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4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</row>
    <row r="85" spans="1:70" s="58" customFormat="1" ht="21" hidden="1" thickBot="1" x14ac:dyDescent="0.35">
      <c r="A85" s="38"/>
      <c r="B85" s="46">
        <v>38</v>
      </c>
      <c r="C85" s="26" t="s">
        <v>99</v>
      </c>
      <c r="D85" s="40"/>
      <c r="E85" s="47"/>
      <c r="F85" s="48"/>
      <c r="G85" s="49"/>
      <c r="H85" s="49"/>
      <c r="I85" s="49"/>
      <c r="J85" s="50"/>
      <c r="K85" s="49"/>
      <c r="L85" s="49"/>
      <c r="M85" s="49"/>
      <c r="N85" s="49"/>
      <c r="O85" s="49"/>
      <c r="P85" s="49"/>
      <c r="Q85" s="49"/>
      <c r="R85" s="49"/>
      <c r="S85" s="51">
        <f t="shared" si="3"/>
        <v>0</v>
      </c>
      <c r="T85" s="45">
        <f t="shared" si="4"/>
        <v>0</v>
      </c>
      <c r="U85" s="161"/>
      <c r="V85" s="158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4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0"/>
      <c r="BO85" s="160"/>
      <c r="BP85" s="160"/>
      <c r="BQ85" s="160"/>
      <c r="BR85" s="160"/>
    </row>
    <row r="86" spans="1:70" s="58" customFormat="1" ht="21" hidden="1" thickBot="1" x14ac:dyDescent="0.35">
      <c r="A86" s="38"/>
      <c r="B86" s="46"/>
      <c r="C86" s="26" t="s">
        <v>100</v>
      </c>
      <c r="D86" s="40"/>
      <c r="E86" s="47"/>
      <c r="F86" s="48"/>
      <c r="G86" s="49"/>
      <c r="H86" s="49"/>
      <c r="I86" s="49"/>
      <c r="J86" s="50"/>
      <c r="K86" s="49"/>
      <c r="L86" s="49"/>
      <c r="M86" s="49"/>
      <c r="N86" s="49"/>
      <c r="O86" s="49"/>
      <c r="P86" s="49"/>
      <c r="Q86" s="49"/>
      <c r="R86" s="49"/>
      <c r="S86" s="51">
        <f t="shared" si="3"/>
        <v>0</v>
      </c>
      <c r="T86" s="45">
        <f t="shared" si="4"/>
        <v>0</v>
      </c>
      <c r="U86" s="161"/>
      <c r="V86" s="158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4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</row>
    <row r="87" spans="1:70" s="58" customFormat="1" ht="21" hidden="1" thickBot="1" x14ac:dyDescent="0.35">
      <c r="A87" s="38"/>
      <c r="B87" s="46">
        <v>59</v>
      </c>
      <c r="C87" s="26" t="s">
        <v>101</v>
      </c>
      <c r="D87" s="40"/>
      <c r="E87" s="47"/>
      <c r="F87" s="48"/>
      <c r="G87" s="49"/>
      <c r="H87" s="49"/>
      <c r="I87" s="49"/>
      <c r="J87" s="50"/>
      <c r="K87" s="49"/>
      <c r="L87" s="49"/>
      <c r="M87" s="49"/>
      <c r="N87" s="49"/>
      <c r="O87" s="49"/>
      <c r="P87" s="49"/>
      <c r="Q87" s="49"/>
      <c r="R87" s="49"/>
      <c r="S87" s="51">
        <f t="shared" si="3"/>
        <v>0</v>
      </c>
      <c r="T87" s="45">
        <f t="shared" si="4"/>
        <v>0</v>
      </c>
      <c r="U87" s="161"/>
      <c r="V87" s="158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4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</row>
    <row r="88" spans="1:70" s="58" customFormat="1" ht="21" hidden="1" thickBot="1" x14ac:dyDescent="0.35">
      <c r="A88" s="38"/>
      <c r="B88" s="46">
        <v>60</v>
      </c>
      <c r="C88" s="26" t="s">
        <v>102</v>
      </c>
      <c r="D88" s="40"/>
      <c r="E88" s="47"/>
      <c r="F88" s="48"/>
      <c r="G88" s="49"/>
      <c r="H88" s="49"/>
      <c r="I88" s="49"/>
      <c r="J88" s="50"/>
      <c r="K88" s="49"/>
      <c r="L88" s="49"/>
      <c r="M88" s="49"/>
      <c r="N88" s="49"/>
      <c r="O88" s="49"/>
      <c r="P88" s="49"/>
      <c r="Q88" s="49"/>
      <c r="R88" s="49"/>
      <c r="S88" s="51">
        <f t="shared" si="3"/>
        <v>0</v>
      </c>
      <c r="T88" s="45">
        <f t="shared" si="4"/>
        <v>0</v>
      </c>
      <c r="U88" s="161"/>
      <c r="V88" s="158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4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</row>
    <row r="89" spans="1:70" s="58" customFormat="1" ht="21" thickBot="1" x14ac:dyDescent="0.35">
      <c r="A89" s="38"/>
      <c r="B89" s="46">
        <v>39</v>
      </c>
      <c r="C89" s="26" t="s">
        <v>103</v>
      </c>
      <c r="D89" s="40">
        <v>1528</v>
      </c>
      <c r="E89" s="47">
        <v>20963886</v>
      </c>
      <c r="F89" s="48">
        <v>14674720</v>
      </c>
      <c r="G89" s="49"/>
      <c r="H89" s="49"/>
      <c r="I89" s="49">
        <v>14674720</v>
      </c>
      <c r="J89" s="50"/>
      <c r="K89" s="49"/>
      <c r="L89" s="49"/>
      <c r="M89" s="49"/>
      <c r="N89" s="49"/>
      <c r="O89" s="49"/>
      <c r="P89" s="49"/>
      <c r="Q89" s="49"/>
      <c r="R89" s="49"/>
      <c r="S89" s="51">
        <f t="shared" si="3"/>
        <v>14674720</v>
      </c>
      <c r="T89" s="45">
        <f t="shared" si="4"/>
        <v>0</v>
      </c>
      <c r="U89" s="161"/>
      <c r="V89" s="158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4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</row>
    <row r="90" spans="1:70" s="58" customFormat="1" ht="21" hidden="1" thickBot="1" x14ac:dyDescent="0.35">
      <c r="A90" s="67"/>
      <c r="B90" s="46">
        <v>40</v>
      </c>
      <c r="C90" s="26" t="s">
        <v>104</v>
      </c>
      <c r="D90" s="40"/>
      <c r="E90" s="47"/>
      <c r="F90" s="48"/>
      <c r="G90" s="49"/>
      <c r="H90" s="49"/>
      <c r="I90" s="49"/>
      <c r="J90" s="50"/>
      <c r="K90" s="49"/>
      <c r="L90" s="49"/>
      <c r="M90" s="49"/>
      <c r="N90" s="49"/>
      <c r="O90" s="49"/>
      <c r="P90" s="49"/>
      <c r="Q90" s="49"/>
      <c r="R90" s="49"/>
      <c r="S90" s="51">
        <f t="shared" si="3"/>
        <v>0</v>
      </c>
      <c r="T90" s="45">
        <f t="shared" si="4"/>
        <v>0</v>
      </c>
      <c r="U90" s="161"/>
      <c r="V90" s="158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4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</row>
    <row r="91" spans="1:70" s="58" customFormat="1" ht="41.25" hidden="1" thickBot="1" x14ac:dyDescent="0.35">
      <c r="A91" s="38"/>
      <c r="B91" s="46">
        <v>41</v>
      </c>
      <c r="C91" s="26" t="s">
        <v>105</v>
      </c>
      <c r="D91" s="40"/>
      <c r="E91" s="47"/>
      <c r="F91" s="48"/>
      <c r="G91" s="49"/>
      <c r="H91" s="49"/>
      <c r="I91" s="49"/>
      <c r="J91" s="50"/>
      <c r="K91" s="49"/>
      <c r="L91" s="49"/>
      <c r="M91" s="49"/>
      <c r="N91" s="49"/>
      <c r="O91" s="49"/>
      <c r="P91" s="49"/>
      <c r="Q91" s="49"/>
      <c r="R91" s="49"/>
      <c r="S91" s="51">
        <f t="shared" si="3"/>
        <v>0</v>
      </c>
      <c r="T91" s="45">
        <f t="shared" si="4"/>
        <v>0</v>
      </c>
      <c r="U91" s="161"/>
      <c r="V91" s="158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4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0"/>
      <c r="BO91" s="160"/>
      <c r="BP91" s="160"/>
      <c r="BQ91" s="160"/>
      <c r="BR91" s="160"/>
    </row>
    <row r="92" spans="1:70" s="58" customFormat="1" ht="21" hidden="1" thickBot="1" x14ac:dyDescent="0.35">
      <c r="A92" s="38"/>
      <c r="B92" s="46">
        <v>42</v>
      </c>
      <c r="C92" s="26" t="s">
        <v>106</v>
      </c>
      <c r="D92" s="40"/>
      <c r="E92" s="47"/>
      <c r="F92" s="48"/>
      <c r="G92" s="49"/>
      <c r="H92" s="49"/>
      <c r="I92" s="49"/>
      <c r="J92" s="50"/>
      <c r="K92" s="49"/>
      <c r="L92" s="49"/>
      <c r="M92" s="49"/>
      <c r="N92" s="49"/>
      <c r="O92" s="49"/>
      <c r="P92" s="49"/>
      <c r="Q92" s="49"/>
      <c r="R92" s="49"/>
      <c r="S92" s="51">
        <f t="shared" si="3"/>
        <v>0</v>
      </c>
      <c r="T92" s="45">
        <f t="shared" si="4"/>
        <v>0</v>
      </c>
      <c r="U92" s="161"/>
      <c r="V92" s="158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4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</row>
    <row r="93" spans="1:70" s="58" customFormat="1" ht="41.25" hidden="1" thickBot="1" x14ac:dyDescent="0.35">
      <c r="A93" s="38"/>
      <c r="B93" s="46">
        <v>31</v>
      </c>
      <c r="C93" s="26" t="s">
        <v>107</v>
      </c>
      <c r="D93" s="40"/>
      <c r="E93" s="68"/>
      <c r="F93" s="48"/>
      <c r="G93" s="49"/>
      <c r="H93" s="49"/>
      <c r="I93" s="49"/>
      <c r="J93" s="50"/>
      <c r="K93" s="49"/>
      <c r="L93" s="49"/>
      <c r="M93" s="49"/>
      <c r="N93" s="49"/>
      <c r="O93" s="49"/>
      <c r="P93" s="49"/>
      <c r="Q93" s="49"/>
      <c r="R93" s="49"/>
      <c r="S93" s="51">
        <f t="shared" si="3"/>
        <v>0</v>
      </c>
      <c r="T93" s="45">
        <f t="shared" si="4"/>
        <v>0</v>
      </c>
      <c r="U93" s="161"/>
      <c r="V93" s="158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4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</row>
    <row r="94" spans="1:70" s="58" customFormat="1" ht="21" hidden="1" thickBot="1" x14ac:dyDescent="0.35">
      <c r="A94" s="67"/>
      <c r="B94" s="46">
        <v>43</v>
      </c>
      <c r="C94" s="26" t="s">
        <v>108</v>
      </c>
      <c r="D94" s="40"/>
      <c r="E94" s="47"/>
      <c r="F94" s="48"/>
      <c r="G94" s="49"/>
      <c r="H94" s="49"/>
      <c r="I94" s="49"/>
      <c r="J94" s="50"/>
      <c r="K94" s="49"/>
      <c r="L94" s="49"/>
      <c r="M94" s="49"/>
      <c r="N94" s="49"/>
      <c r="O94" s="49"/>
      <c r="P94" s="49"/>
      <c r="Q94" s="49"/>
      <c r="R94" s="49"/>
      <c r="S94" s="51">
        <f t="shared" si="3"/>
        <v>0</v>
      </c>
      <c r="T94" s="45">
        <f t="shared" si="4"/>
        <v>0</v>
      </c>
      <c r="U94" s="161"/>
      <c r="V94" s="158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4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</row>
    <row r="95" spans="1:70" s="58" customFormat="1" ht="41.25" hidden="1" thickBot="1" x14ac:dyDescent="0.35">
      <c r="A95" s="38"/>
      <c r="B95" s="46">
        <v>32</v>
      </c>
      <c r="C95" s="26" t="s">
        <v>109</v>
      </c>
      <c r="D95" s="40"/>
      <c r="E95" s="47"/>
      <c r="F95" s="48"/>
      <c r="G95" s="49"/>
      <c r="H95" s="49"/>
      <c r="I95" s="49"/>
      <c r="J95" s="50"/>
      <c r="K95" s="49"/>
      <c r="L95" s="49"/>
      <c r="M95" s="49"/>
      <c r="N95" s="49"/>
      <c r="O95" s="49"/>
      <c r="P95" s="49"/>
      <c r="Q95" s="49"/>
      <c r="R95" s="49"/>
      <c r="S95" s="51">
        <f t="shared" si="3"/>
        <v>0</v>
      </c>
      <c r="T95" s="45">
        <f t="shared" si="4"/>
        <v>0</v>
      </c>
      <c r="U95" s="161"/>
      <c r="V95" s="158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4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</row>
    <row r="96" spans="1:70" s="58" customFormat="1" ht="21" thickBot="1" x14ac:dyDescent="0.35">
      <c r="A96" s="38"/>
      <c r="B96" s="46">
        <v>33</v>
      </c>
      <c r="C96" s="26" t="s">
        <v>110</v>
      </c>
      <c r="D96" s="40">
        <v>2047</v>
      </c>
      <c r="E96" s="47">
        <v>19914410</v>
      </c>
      <c r="F96" s="48">
        <f>+J96</f>
        <v>13940087</v>
      </c>
      <c r="G96" s="49"/>
      <c r="H96" s="49"/>
      <c r="I96" s="49"/>
      <c r="J96" s="50">
        <v>13940087</v>
      </c>
      <c r="K96" s="49"/>
      <c r="L96" s="49"/>
      <c r="M96" s="49"/>
      <c r="N96" s="49"/>
      <c r="O96" s="49"/>
      <c r="P96" s="49"/>
      <c r="Q96" s="49"/>
      <c r="R96" s="49"/>
      <c r="S96" s="51">
        <f t="shared" si="3"/>
        <v>13940087</v>
      </c>
      <c r="T96" s="45">
        <f t="shared" si="4"/>
        <v>0</v>
      </c>
      <c r="U96" s="161"/>
      <c r="V96" s="158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4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0"/>
      <c r="BN96" s="160"/>
      <c r="BO96" s="160"/>
      <c r="BP96" s="160"/>
      <c r="BQ96" s="160"/>
      <c r="BR96" s="160"/>
    </row>
    <row r="97" spans="1:70" s="58" customFormat="1" ht="19.5" hidden="1" customHeight="1" thickBot="1" x14ac:dyDescent="0.35">
      <c r="A97" s="38"/>
      <c r="B97" s="46">
        <v>67</v>
      </c>
      <c r="C97" s="26" t="s">
        <v>111</v>
      </c>
      <c r="D97" s="40"/>
      <c r="E97" s="47"/>
      <c r="F97" s="48"/>
      <c r="G97" s="49"/>
      <c r="H97" s="49"/>
      <c r="I97" s="49"/>
      <c r="J97" s="50"/>
      <c r="K97" s="49"/>
      <c r="L97" s="49"/>
      <c r="M97" s="49"/>
      <c r="N97" s="49"/>
      <c r="O97" s="49"/>
      <c r="P97" s="49"/>
      <c r="Q97" s="49"/>
      <c r="R97" s="49"/>
      <c r="S97" s="51">
        <f t="shared" si="3"/>
        <v>0</v>
      </c>
      <c r="T97" s="45">
        <f t="shared" si="4"/>
        <v>0</v>
      </c>
      <c r="U97" s="161"/>
      <c r="V97" s="158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4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</row>
    <row r="98" spans="1:70" s="58" customFormat="1" ht="21" hidden="1" thickBot="1" x14ac:dyDescent="0.35">
      <c r="A98" s="38"/>
      <c r="B98" s="46">
        <v>68</v>
      </c>
      <c r="C98" s="26" t="s">
        <v>112</v>
      </c>
      <c r="D98" s="40"/>
      <c r="E98" s="47"/>
      <c r="F98" s="48"/>
      <c r="G98" s="49"/>
      <c r="H98" s="49"/>
      <c r="I98" s="49"/>
      <c r="J98" s="50"/>
      <c r="K98" s="49"/>
      <c r="L98" s="49"/>
      <c r="M98" s="49"/>
      <c r="N98" s="49"/>
      <c r="O98" s="49"/>
      <c r="P98" s="49"/>
      <c r="Q98" s="49"/>
      <c r="R98" s="49"/>
      <c r="S98" s="51">
        <f t="shared" si="3"/>
        <v>0</v>
      </c>
      <c r="T98" s="45">
        <f t="shared" si="4"/>
        <v>0</v>
      </c>
      <c r="U98" s="161"/>
      <c r="V98" s="158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4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</row>
    <row r="99" spans="1:70" s="58" customFormat="1" ht="41.25" thickBot="1" x14ac:dyDescent="0.35">
      <c r="A99" s="38"/>
      <c r="B99" s="46">
        <v>44</v>
      </c>
      <c r="C99" s="26" t="s">
        <v>113</v>
      </c>
      <c r="D99" s="40">
        <v>1527</v>
      </c>
      <c r="E99" s="47">
        <v>3391034</v>
      </c>
      <c r="F99" s="48">
        <v>2373723</v>
      </c>
      <c r="G99" s="49"/>
      <c r="H99" s="49"/>
      <c r="I99" s="49">
        <v>2373723</v>
      </c>
      <c r="J99" s="50"/>
      <c r="K99" s="49"/>
      <c r="L99" s="49"/>
      <c r="M99" s="49"/>
      <c r="N99" s="49"/>
      <c r="O99" s="49"/>
      <c r="P99" s="49"/>
      <c r="Q99" s="49"/>
      <c r="R99" s="49"/>
      <c r="S99" s="51">
        <f t="shared" si="3"/>
        <v>2373723</v>
      </c>
      <c r="T99" s="45">
        <f t="shared" si="4"/>
        <v>0</v>
      </c>
      <c r="U99" s="161"/>
      <c r="V99" s="158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4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</row>
    <row r="100" spans="1:70" s="58" customFormat="1" ht="21" hidden="1" thickBot="1" x14ac:dyDescent="0.35">
      <c r="A100" s="38"/>
      <c r="B100" s="46">
        <v>45</v>
      </c>
      <c r="C100" s="26" t="s">
        <v>114</v>
      </c>
      <c r="D100" s="40"/>
      <c r="E100" s="47"/>
      <c r="F100" s="48"/>
      <c r="G100" s="49"/>
      <c r="H100" s="49"/>
      <c r="I100" s="49"/>
      <c r="J100" s="50"/>
      <c r="K100" s="49"/>
      <c r="L100" s="49"/>
      <c r="M100" s="49"/>
      <c r="N100" s="49"/>
      <c r="O100" s="49"/>
      <c r="P100" s="49"/>
      <c r="Q100" s="49"/>
      <c r="R100" s="49"/>
      <c r="S100" s="51">
        <f t="shared" si="3"/>
        <v>0</v>
      </c>
      <c r="T100" s="45">
        <f t="shared" si="4"/>
        <v>0</v>
      </c>
      <c r="U100" s="161"/>
      <c r="V100" s="158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4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</row>
    <row r="101" spans="1:70" s="58" customFormat="1" ht="21" hidden="1" thickBot="1" x14ac:dyDescent="0.35">
      <c r="A101" s="38"/>
      <c r="B101" s="46">
        <v>71</v>
      </c>
      <c r="C101" s="26" t="s">
        <v>115</v>
      </c>
      <c r="D101" s="40"/>
      <c r="E101" s="47"/>
      <c r="F101" s="48"/>
      <c r="G101" s="49"/>
      <c r="H101" s="49"/>
      <c r="I101" s="49"/>
      <c r="J101" s="50"/>
      <c r="K101" s="49"/>
      <c r="L101" s="49"/>
      <c r="M101" s="49"/>
      <c r="N101" s="49"/>
      <c r="O101" s="49"/>
      <c r="P101" s="49"/>
      <c r="Q101" s="49"/>
      <c r="R101" s="49"/>
      <c r="S101" s="51">
        <f t="shared" si="3"/>
        <v>0</v>
      </c>
      <c r="T101" s="45">
        <f t="shared" si="4"/>
        <v>0</v>
      </c>
      <c r="U101" s="161"/>
      <c r="V101" s="158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4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</row>
    <row r="102" spans="1:70" s="58" customFormat="1" ht="21" hidden="1" thickBot="1" x14ac:dyDescent="0.35">
      <c r="A102" s="38"/>
      <c r="B102" s="46">
        <v>72</v>
      </c>
      <c r="C102" s="26" t="s">
        <v>116</v>
      </c>
      <c r="D102" s="40"/>
      <c r="E102" s="47"/>
      <c r="F102" s="48"/>
      <c r="G102" s="49"/>
      <c r="H102" s="49"/>
      <c r="I102" s="49"/>
      <c r="J102" s="50"/>
      <c r="K102" s="49"/>
      <c r="L102" s="49"/>
      <c r="M102" s="49"/>
      <c r="N102" s="49"/>
      <c r="O102" s="49"/>
      <c r="P102" s="49"/>
      <c r="Q102" s="49"/>
      <c r="R102" s="49"/>
      <c r="S102" s="51">
        <f t="shared" si="3"/>
        <v>0</v>
      </c>
      <c r="T102" s="45">
        <f t="shared" si="4"/>
        <v>0</v>
      </c>
      <c r="U102" s="161"/>
      <c r="V102" s="158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4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160"/>
      <c r="BN102" s="160"/>
      <c r="BO102" s="160"/>
      <c r="BP102" s="160"/>
      <c r="BQ102" s="160"/>
      <c r="BR102" s="160"/>
    </row>
    <row r="103" spans="1:70" s="58" customFormat="1" ht="21" hidden="1" thickBot="1" x14ac:dyDescent="0.35">
      <c r="A103" s="38"/>
      <c r="B103" s="46">
        <v>73</v>
      </c>
      <c r="C103" s="26" t="s">
        <v>117</v>
      </c>
      <c r="D103" s="40"/>
      <c r="E103" s="47"/>
      <c r="F103" s="48"/>
      <c r="G103" s="49"/>
      <c r="H103" s="49"/>
      <c r="I103" s="49"/>
      <c r="J103" s="50"/>
      <c r="K103" s="49"/>
      <c r="L103" s="49"/>
      <c r="M103" s="49"/>
      <c r="N103" s="49"/>
      <c r="O103" s="49"/>
      <c r="P103" s="49"/>
      <c r="Q103" s="49"/>
      <c r="R103" s="49"/>
      <c r="S103" s="51">
        <f t="shared" si="3"/>
        <v>0</v>
      </c>
      <c r="T103" s="45">
        <f t="shared" si="4"/>
        <v>0</v>
      </c>
      <c r="U103" s="161"/>
      <c r="V103" s="158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4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160"/>
      <c r="BI103" s="160"/>
      <c r="BJ103" s="160"/>
      <c r="BK103" s="160"/>
      <c r="BL103" s="160"/>
      <c r="BM103" s="160"/>
      <c r="BN103" s="160"/>
      <c r="BO103" s="160"/>
      <c r="BP103" s="160"/>
      <c r="BQ103" s="160"/>
      <c r="BR103" s="160"/>
    </row>
    <row r="104" spans="1:70" s="58" customFormat="1" ht="21" hidden="1" thickBot="1" x14ac:dyDescent="0.35">
      <c r="A104" s="38"/>
      <c r="B104" s="46">
        <v>33</v>
      </c>
      <c r="C104" s="26" t="s">
        <v>118</v>
      </c>
      <c r="D104" s="40"/>
      <c r="E104" s="47"/>
      <c r="F104" s="48"/>
      <c r="G104" s="49"/>
      <c r="H104" s="49"/>
      <c r="I104" s="49"/>
      <c r="J104" s="50"/>
      <c r="K104" s="49"/>
      <c r="L104" s="49"/>
      <c r="M104" s="49"/>
      <c r="N104" s="49"/>
      <c r="O104" s="49"/>
      <c r="P104" s="49"/>
      <c r="Q104" s="49"/>
      <c r="R104" s="49"/>
      <c r="S104" s="51">
        <f t="shared" si="3"/>
        <v>0</v>
      </c>
      <c r="T104" s="45">
        <f t="shared" si="4"/>
        <v>0</v>
      </c>
      <c r="U104" s="161"/>
      <c r="V104" s="158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4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160"/>
      <c r="BN104" s="160"/>
      <c r="BO104" s="160"/>
      <c r="BP104" s="160"/>
      <c r="BQ104" s="160"/>
      <c r="BR104" s="160"/>
    </row>
    <row r="105" spans="1:70" s="58" customFormat="1" ht="21" thickBot="1" x14ac:dyDescent="0.35">
      <c r="A105" s="38"/>
      <c r="B105" s="46">
        <v>46</v>
      </c>
      <c r="C105" s="26" t="s">
        <v>119</v>
      </c>
      <c r="D105" s="40">
        <v>1594</v>
      </c>
      <c r="E105" s="47">
        <v>52691998</v>
      </c>
      <c r="F105" s="48">
        <v>37884399</v>
      </c>
      <c r="G105" s="49"/>
      <c r="H105" s="49"/>
      <c r="I105" s="49">
        <v>36884399</v>
      </c>
      <c r="J105" s="50"/>
      <c r="K105" s="49"/>
      <c r="L105" s="49"/>
      <c r="M105" s="49"/>
      <c r="N105" s="49"/>
      <c r="O105" s="49"/>
      <c r="P105" s="49"/>
      <c r="Q105" s="49"/>
      <c r="R105" s="49"/>
      <c r="S105" s="51">
        <f t="shared" si="3"/>
        <v>36884399</v>
      </c>
      <c r="T105" s="45">
        <f t="shared" si="4"/>
        <v>1000000</v>
      </c>
      <c r="U105" s="161"/>
      <c r="V105" s="158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4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160"/>
      <c r="BH105" s="160"/>
      <c r="BI105" s="160"/>
      <c r="BJ105" s="160"/>
      <c r="BK105" s="160"/>
      <c r="BL105" s="160"/>
      <c r="BM105" s="160"/>
      <c r="BN105" s="160"/>
      <c r="BO105" s="160"/>
      <c r="BP105" s="160"/>
      <c r="BQ105" s="160"/>
      <c r="BR105" s="160"/>
    </row>
    <row r="106" spans="1:70" s="58" customFormat="1" ht="21" thickBot="1" x14ac:dyDescent="0.35">
      <c r="A106" s="38"/>
      <c r="B106" s="46"/>
      <c r="C106" s="26" t="s">
        <v>206</v>
      </c>
      <c r="D106" s="40"/>
      <c r="E106" s="47"/>
      <c r="F106" s="48"/>
      <c r="G106" s="49"/>
      <c r="H106" s="49"/>
      <c r="I106" s="49">
        <v>1000000</v>
      </c>
      <c r="J106" s="50"/>
      <c r="K106" s="49"/>
      <c r="L106" s="49"/>
      <c r="M106" s="49"/>
      <c r="N106" s="49"/>
      <c r="O106" s="49"/>
      <c r="P106" s="49"/>
      <c r="Q106" s="49"/>
      <c r="R106" s="49"/>
      <c r="S106" s="51"/>
      <c r="T106" s="45"/>
      <c r="U106" s="161"/>
      <c r="V106" s="158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4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160"/>
      <c r="BH106" s="160"/>
      <c r="BI106" s="160"/>
      <c r="BJ106" s="160"/>
      <c r="BK106" s="160"/>
      <c r="BL106" s="160"/>
      <c r="BM106" s="160"/>
      <c r="BN106" s="160"/>
      <c r="BO106" s="160"/>
      <c r="BP106" s="160"/>
      <c r="BQ106" s="160"/>
      <c r="BR106" s="160"/>
    </row>
    <row r="107" spans="1:70" s="58" customFormat="1" ht="21" hidden="1" thickBot="1" x14ac:dyDescent="0.35">
      <c r="A107" s="38"/>
      <c r="B107" s="46">
        <v>47</v>
      </c>
      <c r="C107" s="26" t="s">
        <v>120</v>
      </c>
      <c r="D107" s="40"/>
      <c r="E107" s="47"/>
      <c r="F107" s="48"/>
      <c r="G107" s="49"/>
      <c r="H107" s="49"/>
      <c r="I107" s="49"/>
      <c r="J107" s="50"/>
      <c r="K107" s="49"/>
      <c r="L107" s="49"/>
      <c r="M107" s="49"/>
      <c r="N107" s="49"/>
      <c r="O107" s="49"/>
      <c r="P107" s="49"/>
      <c r="Q107" s="49"/>
      <c r="R107" s="49"/>
      <c r="S107" s="51">
        <f t="shared" si="3"/>
        <v>0</v>
      </c>
      <c r="T107" s="45">
        <f t="shared" si="4"/>
        <v>0</v>
      </c>
      <c r="U107" s="161"/>
      <c r="V107" s="158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4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0"/>
      <c r="BN107" s="160"/>
      <c r="BO107" s="160"/>
      <c r="BP107" s="160"/>
      <c r="BQ107" s="160"/>
      <c r="BR107" s="160"/>
    </row>
    <row r="108" spans="1:70" s="58" customFormat="1" ht="21" hidden="1" thickBot="1" x14ac:dyDescent="0.35">
      <c r="A108" s="38"/>
      <c r="B108" s="46">
        <v>76</v>
      </c>
      <c r="C108" s="26" t="s">
        <v>121</v>
      </c>
      <c r="D108" s="40" t="s">
        <v>31</v>
      </c>
      <c r="E108" s="47"/>
      <c r="F108" s="48"/>
      <c r="G108" s="49"/>
      <c r="H108" s="49"/>
      <c r="I108" s="49"/>
      <c r="J108" s="50"/>
      <c r="K108" s="49"/>
      <c r="L108" s="49"/>
      <c r="M108" s="49"/>
      <c r="N108" s="49"/>
      <c r="O108" s="49"/>
      <c r="P108" s="49"/>
      <c r="Q108" s="49"/>
      <c r="R108" s="49"/>
      <c r="S108" s="51">
        <f t="shared" si="3"/>
        <v>0</v>
      </c>
      <c r="T108" s="45">
        <f t="shared" si="4"/>
        <v>0</v>
      </c>
      <c r="U108" s="161"/>
      <c r="V108" s="158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4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</row>
    <row r="109" spans="1:70" s="58" customFormat="1" ht="21" hidden="1" thickBot="1" x14ac:dyDescent="0.35">
      <c r="A109" s="38"/>
      <c r="B109" s="46">
        <v>77</v>
      </c>
      <c r="C109" s="26" t="s">
        <v>122</v>
      </c>
      <c r="D109" s="40" t="s">
        <v>31</v>
      </c>
      <c r="E109" s="47"/>
      <c r="F109" s="48"/>
      <c r="G109" s="49"/>
      <c r="H109" s="49"/>
      <c r="I109" s="49"/>
      <c r="J109" s="50"/>
      <c r="K109" s="49"/>
      <c r="L109" s="49"/>
      <c r="M109" s="49"/>
      <c r="N109" s="49"/>
      <c r="O109" s="49"/>
      <c r="P109" s="49"/>
      <c r="Q109" s="49"/>
      <c r="R109" s="49"/>
      <c r="S109" s="51">
        <f t="shared" si="3"/>
        <v>0</v>
      </c>
      <c r="T109" s="45">
        <f t="shared" si="4"/>
        <v>0</v>
      </c>
      <c r="U109" s="161"/>
      <c r="V109" s="158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4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  <c r="BQ109" s="160"/>
      <c r="BR109" s="160"/>
    </row>
    <row r="110" spans="1:70" s="58" customFormat="1" ht="21" thickBot="1" x14ac:dyDescent="0.35">
      <c r="A110" s="38"/>
      <c r="B110" s="46">
        <v>48</v>
      </c>
      <c r="C110" s="26" t="s">
        <v>123</v>
      </c>
      <c r="D110" s="40" t="s">
        <v>31</v>
      </c>
      <c r="E110" s="47"/>
      <c r="F110" s="48">
        <f>+J110</f>
        <v>17013825</v>
      </c>
      <c r="G110" s="49"/>
      <c r="H110" s="49"/>
      <c r="I110" s="49"/>
      <c r="J110" s="50">
        <f>7893799+9120026</f>
        <v>17013825</v>
      </c>
      <c r="K110" s="49"/>
      <c r="L110" s="49"/>
      <c r="M110" s="49"/>
      <c r="N110" s="49"/>
      <c r="O110" s="49"/>
      <c r="P110" s="49"/>
      <c r="Q110" s="49"/>
      <c r="R110" s="49"/>
      <c r="S110" s="51">
        <f t="shared" si="3"/>
        <v>17013825</v>
      </c>
      <c r="T110" s="45">
        <f t="shared" si="4"/>
        <v>0</v>
      </c>
      <c r="U110" s="161"/>
      <c r="V110" s="158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4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</row>
    <row r="111" spans="1:70" s="58" customFormat="1" ht="21" hidden="1" thickBot="1" x14ac:dyDescent="0.35">
      <c r="A111" s="38"/>
      <c r="B111" s="46"/>
      <c r="C111" s="26" t="s">
        <v>124</v>
      </c>
      <c r="D111" s="40"/>
      <c r="E111" s="47"/>
      <c r="F111" s="48"/>
      <c r="G111" s="49"/>
      <c r="H111" s="49"/>
      <c r="I111" s="49"/>
      <c r="J111" s="50"/>
      <c r="K111" s="49"/>
      <c r="L111" s="49"/>
      <c r="M111" s="49"/>
      <c r="N111" s="49"/>
      <c r="O111" s="49"/>
      <c r="P111" s="49"/>
      <c r="Q111" s="49"/>
      <c r="R111" s="49"/>
      <c r="S111" s="51"/>
      <c r="T111" s="51"/>
      <c r="U111" s="161"/>
      <c r="V111" s="158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4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160"/>
      <c r="BI111" s="160"/>
      <c r="BJ111" s="160"/>
      <c r="BK111" s="160"/>
      <c r="BL111" s="160"/>
      <c r="BM111" s="160"/>
      <c r="BN111" s="160"/>
      <c r="BO111" s="160"/>
      <c r="BP111" s="160"/>
      <c r="BQ111" s="160"/>
      <c r="BR111" s="160"/>
    </row>
    <row r="112" spans="1:70" s="58" customFormat="1" ht="21" hidden="1" thickBot="1" x14ac:dyDescent="0.35">
      <c r="A112" s="38"/>
      <c r="B112" s="46"/>
      <c r="C112" s="26" t="s">
        <v>125</v>
      </c>
      <c r="D112" s="40"/>
      <c r="E112" s="47"/>
      <c r="F112" s="48"/>
      <c r="G112" s="49"/>
      <c r="H112" s="49"/>
      <c r="I112" s="49"/>
      <c r="J112" s="50"/>
      <c r="K112" s="49"/>
      <c r="L112" s="49"/>
      <c r="M112" s="49"/>
      <c r="N112" s="49"/>
      <c r="O112" s="49"/>
      <c r="P112" s="49"/>
      <c r="Q112" s="49"/>
      <c r="R112" s="49"/>
      <c r="S112" s="51"/>
      <c r="T112" s="51"/>
      <c r="U112" s="161"/>
      <c r="V112" s="158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4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</row>
    <row r="113" spans="1:70" s="58" customFormat="1" ht="21" hidden="1" thickBot="1" x14ac:dyDescent="0.35">
      <c r="A113" s="38"/>
      <c r="B113" s="46"/>
      <c r="C113" s="26" t="s">
        <v>126</v>
      </c>
      <c r="D113" s="40"/>
      <c r="E113" s="47"/>
      <c r="F113" s="48"/>
      <c r="G113" s="49"/>
      <c r="H113" s="49"/>
      <c r="I113" s="49"/>
      <c r="J113" s="50"/>
      <c r="K113" s="49"/>
      <c r="L113" s="49"/>
      <c r="M113" s="49"/>
      <c r="N113" s="49"/>
      <c r="O113" s="49"/>
      <c r="P113" s="49"/>
      <c r="Q113" s="49"/>
      <c r="R113" s="49"/>
      <c r="S113" s="51"/>
      <c r="T113" s="51"/>
      <c r="U113" s="161"/>
      <c r="V113" s="158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4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160"/>
      <c r="BI113" s="160"/>
      <c r="BJ113" s="160"/>
      <c r="BK113" s="160"/>
      <c r="BL113" s="160"/>
      <c r="BM113" s="160"/>
      <c r="BN113" s="160"/>
      <c r="BO113" s="160"/>
      <c r="BP113" s="160"/>
      <c r="BQ113" s="160"/>
      <c r="BR113" s="160"/>
    </row>
    <row r="114" spans="1:70" s="58" customFormat="1" ht="21" hidden="1" thickBot="1" x14ac:dyDescent="0.35">
      <c r="A114" s="38"/>
      <c r="B114" s="46"/>
      <c r="C114" s="26" t="s">
        <v>127</v>
      </c>
      <c r="D114" s="40"/>
      <c r="E114" s="47"/>
      <c r="F114" s="48"/>
      <c r="G114" s="49"/>
      <c r="H114" s="49"/>
      <c r="I114" s="49"/>
      <c r="J114" s="50"/>
      <c r="K114" s="49"/>
      <c r="L114" s="49"/>
      <c r="M114" s="49"/>
      <c r="N114" s="49"/>
      <c r="O114" s="49"/>
      <c r="P114" s="49"/>
      <c r="Q114" s="49"/>
      <c r="R114" s="49"/>
      <c r="S114" s="51"/>
      <c r="T114" s="51"/>
      <c r="U114" s="161"/>
      <c r="V114" s="158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4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</row>
    <row r="115" spans="1:70" s="58" customFormat="1" ht="41.25" hidden="1" thickBot="1" x14ac:dyDescent="0.35">
      <c r="A115" s="38"/>
      <c r="B115" s="46"/>
      <c r="C115" s="26" t="s">
        <v>128</v>
      </c>
      <c r="D115" s="40"/>
      <c r="E115" s="47"/>
      <c r="F115" s="48"/>
      <c r="G115" s="49"/>
      <c r="H115" s="49"/>
      <c r="I115" s="49"/>
      <c r="J115" s="50"/>
      <c r="K115" s="49"/>
      <c r="L115" s="49"/>
      <c r="M115" s="49"/>
      <c r="N115" s="49"/>
      <c r="O115" s="49"/>
      <c r="P115" s="49"/>
      <c r="Q115" s="49"/>
      <c r="R115" s="49"/>
      <c r="S115" s="51"/>
      <c r="T115" s="51"/>
      <c r="U115" s="161"/>
      <c r="V115" s="158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4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</row>
    <row r="116" spans="1:70" s="58" customFormat="1" ht="21" hidden="1" thickBot="1" x14ac:dyDescent="0.35">
      <c r="A116" s="38"/>
      <c r="B116" s="46"/>
      <c r="C116" s="26" t="s">
        <v>129</v>
      </c>
      <c r="D116" s="40"/>
      <c r="E116" s="47"/>
      <c r="F116" s="48"/>
      <c r="G116" s="49"/>
      <c r="H116" s="49"/>
      <c r="I116" s="49"/>
      <c r="J116" s="50"/>
      <c r="K116" s="49"/>
      <c r="L116" s="49"/>
      <c r="M116" s="49"/>
      <c r="N116" s="49"/>
      <c r="O116" s="49"/>
      <c r="P116" s="49"/>
      <c r="Q116" s="49"/>
      <c r="R116" s="49"/>
      <c r="S116" s="51"/>
      <c r="T116" s="51"/>
      <c r="U116" s="161"/>
      <c r="V116" s="158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4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  <c r="BR116" s="160"/>
    </row>
    <row r="117" spans="1:70" s="58" customFormat="1" ht="21" hidden="1" thickBot="1" x14ac:dyDescent="0.35">
      <c r="A117" s="38"/>
      <c r="B117" s="46"/>
      <c r="C117" s="26" t="s">
        <v>130</v>
      </c>
      <c r="D117" s="40"/>
      <c r="E117" s="47"/>
      <c r="F117" s="48"/>
      <c r="G117" s="49"/>
      <c r="H117" s="49"/>
      <c r="I117" s="49"/>
      <c r="J117" s="50"/>
      <c r="K117" s="49"/>
      <c r="L117" s="49"/>
      <c r="M117" s="49"/>
      <c r="N117" s="49"/>
      <c r="O117" s="49"/>
      <c r="P117" s="49"/>
      <c r="Q117" s="49"/>
      <c r="R117" s="49"/>
      <c r="S117" s="51"/>
      <c r="T117" s="51"/>
      <c r="U117" s="161"/>
      <c r="V117" s="158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4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</row>
    <row r="118" spans="1:70" s="58" customFormat="1" ht="21" hidden="1" thickBot="1" x14ac:dyDescent="0.35">
      <c r="A118" s="38"/>
      <c r="B118" s="46"/>
      <c r="C118" s="26" t="s">
        <v>131</v>
      </c>
      <c r="D118" s="40"/>
      <c r="E118" s="47"/>
      <c r="F118" s="48"/>
      <c r="G118" s="49"/>
      <c r="H118" s="49"/>
      <c r="I118" s="49"/>
      <c r="J118" s="50"/>
      <c r="K118" s="49"/>
      <c r="L118" s="49"/>
      <c r="M118" s="49"/>
      <c r="N118" s="49"/>
      <c r="O118" s="49"/>
      <c r="P118" s="49"/>
      <c r="Q118" s="49"/>
      <c r="R118" s="49"/>
      <c r="S118" s="51"/>
      <c r="T118" s="51"/>
      <c r="U118" s="161"/>
      <c r="V118" s="158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4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0"/>
      <c r="BN118" s="160"/>
      <c r="BO118" s="160"/>
      <c r="BP118" s="160"/>
      <c r="BQ118" s="160"/>
      <c r="BR118" s="160"/>
    </row>
    <row r="119" spans="1:70" s="58" customFormat="1" ht="21" hidden="1" thickBot="1" x14ac:dyDescent="0.35">
      <c r="A119" s="38"/>
      <c r="B119" s="46"/>
      <c r="C119" s="26" t="s">
        <v>132</v>
      </c>
      <c r="D119" s="40"/>
      <c r="E119" s="47"/>
      <c r="F119" s="48"/>
      <c r="G119" s="49"/>
      <c r="H119" s="49"/>
      <c r="I119" s="49"/>
      <c r="J119" s="50"/>
      <c r="K119" s="49"/>
      <c r="L119" s="49"/>
      <c r="M119" s="49"/>
      <c r="N119" s="49"/>
      <c r="O119" s="49"/>
      <c r="P119" s="49"/>
      <c r="Q119" s="49"/>
      <c r="R119" s="49"/>
      <c r="S119" s="51"/>
      <c r="T119" s="51"/>
      <c r="U119" s="161"/>
      <c r="V119" s="158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4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0"/>
      <c r="BN119" s="160"/>
      <c r="BO119" s="160"/>
      <c r="BP119" s="160"/>
      <c r="BQ119" s="160"/>
      <c r="BR119" s="160"/>
    </row>
    <row r="120" spans="1:70" s="70" customFormat="1" ht="21" hidden="1" thickBot="1" x14ac:dyDescent="0.35">
      <c r="A120" s="69"/>
      <c r="B120" s="46"/>
      <c r="C120" s="26" t="s">
        <v>133</v>
      </c>
      <c r="D120" s="40"/>
      <c r="E120" s="47"/>
      <c r="F120" s="48"/>
      <c r="G120" s="49"/>
      <c r="H120" s="49"/>
      <c r="I120" s="49"/>
      <c r="J120" s="50"/>
      <c r="K120" s="49"/>
      <c r="L120" s="49"/>
      <c r="M120" s="49"/>
      <c r="N120" s="49"/>
      <c r="O120" s="49"/>
      <c r="P120" s="49"/>
      <c r="Q120" s="49"/>
      <c r="R120" s="49"/>
      <c r="S120" s="51"/>
      <c r="T120" s="51"/>
      <c r="U120" s="161"/>
      <c r="V120" s="158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4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0"/>
      <c r="BN120" s="160"/>
      <c r="BO120" s="160"/>
      <c r="BP120" s="160"/>
      <c r="BQ120" s="160"/>
      <c r="BR120" s="160"/>
    </row>
    <row r="121" spans="1:70" s="58" customFormat="1" ht="21" hidden="1" thickBot="1" x14ac:dyDescent="0.35">
      <c r="A121" s="38"/>
      <c r="B121" s="46"/>
      <c r="C121" s="26" t="s">
        <v>134</v>
      </c>
      <c r="D121" s="40"/>
      <c r="E121" s="47"/>
      <c r="F121" s="48"/>
      <c r="G121" s="49"/>
      <c r="H121" s="49"/>
      <c r="I121" s="49"/>
      <c r="J121" s="50"/>
      <c r="K121" s="49"/>
      <c r="L121" s="49"/>
      <c r="M121" s="49"/>
      <c r="N121" s="49"/>
      <c r="O121" s="49"/>
      <c r="P121" s="49"/>
      <c r="Q121" s="49"/>
      <c r="R121" s="49"/>
      <c r="S121" s="51"/>
      <c r="T121" s="51"/>
      <c r="U121" s="161"/>
      <c r="V121" s="158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4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160"/>
      <c r="BN121" s="160"/>
      <c r="BO121" s="160"/>
      <c r="BP121" s="160"/>
      <c r="BQ121" s="160"/>
      <c r="BR121" s="160"/>
    </row>
    <row r="122" spans="1:70" s="58" customFormat="1" ht="41.25" hidden="1" thickBot="1" x14ac:dyDescent="0.35">
      <c r="A122" s="38"/>
      <c r="B122" s="46"/>
      <c r="C122" s="26" t="s">
        <v>135</v>
      </c>
      <c r="D122" s="40"/>
      <c r="E122" s="47"/>
      <c r="F122" s="48"/>
      <c r="G122" s="49"/>
      <c r="H122" s="49"/>
      <c r="I122" s="49"/>
      <c r="J122" s="50"/>
      <c r="K122" s="49"/>
      <c r="L122" s="49"/>
      <c r="M122" s="49"/>
      <c r="N122" s="49"/>
      <c r="O122" s="49"/>
      <c r="P122" s="49"/>
      <c r="Q122" s="49"/>
      <c r="R122" s="49"/>
      <c r="S122" s="51"/>
      <c r="T122" s="51"/>
      <c r="U122" s="161"/>
      <c r="V122" s="158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4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160"/>
      <c r="BN122" s="160"/>
      <c r="BO122" s="160"/>
      <c r="BP122" s="160"/>
      <c r="BQ122" s="160"/>
      <c r="BR122" s="160"/>
    </row>
    <row r="123" spans="1:70" s="58" customFormat="1" ht="21" hidden="1" thickBot="1" x14ac:dyDescent="0.35">
      <c r="A123" s="38"/>
      <c r="B123" s="46"/>
      <c r="C123" s="26" t="s">
        <v>136</v>
      </c>
      <c r="D123" s="40"/>
      <c r="E123" s="47"/>
      <c r="F123" s="48"/>
      <c r="G123" s="49"/>
      <c r="H123" s="49"/>
      <c r="I123" s="49"/>
      <c r="J123" s="50"/>
      <c r="K123" s="49"/>
      <c r="L123" s="49"/>
      <c r="M123" s="49"/>
      <c r="N123" s="49"/>
      <c r="O123" s="49"/>
      <c r="P123" s="49"/>
      <c r="Q123" s="49"/>
      <c r="R123" s="49"/>
      <c r="S123" s="51"/>
      <c r="T123" s="51"/>
      <c r="U123" s="161"/>
      <c r="V123" s="158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4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160"/>
      <c r="BN123" s="160"/>
      <c r="BO123" s="160"/>
      <c r="BP123" s="160"/>
      <c r="BQ123" s="160"/>
      <c r="BR123" s="160"/>
    </row>
    <row r="124" spans="1:70" s="58" customFormat="1" ht="21" hidden="1" thickBot="1" x14ac:dyDescent="0.35">
      <c r="B124" s="46">
        <v>38</v>
      </c>
      <c r="C124" s="26" t="s">
        <v>137</v>
      </c>
      <c r="D124" s="40"/>
      <c r="E124" s="47"/>
      <c r="F124" s="48"/>
      <c r="G124" s="49"/>
      <c r="H124" s="49"/>
      <c r="I124" s="49"/>
      <c r="J124" s="50"/>
      <c r="K124" s="49"/>
      <c r="L124" s="49"/>
      <c r="M124" s="49"/>
      <c r="N124" s="49"/>
      <c r="O124" s="49"/>
      <c r="P124" s="49"/>
      <c r="Q124" s="49"/>
      <c r="R124" s="49"/>
      <c r="S124" s="51">
        <f>SUM(G124:R124)</f>
        <v>0</v>
      </c>
      <c r="T124" s="51">
        <f>+F124-S124</f>
        <v>0</v>
      </c>
      <c r="U124" s="161"/>
      <c r="V124" s="158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4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</row>
    <row r="125" spans="1:70" s="58" customFormat="1" ht="21" hidden="1" thickBot="1" x14ac:dyDescent="0.35">
      <c r="B125" s="31"/>
      <c r="C125" s="26"/>
      <c r="D125" s="40"/>
      <c r="E125" s="71"/>
      <c r="F125" s="72"/>
      <c r="G125" s="73"/>
      <c r="H125" s="73"/>
      <c r="I125" s="73"/>
      <c r="J125" s="60"/>
      <c r="K125" s="73"/>
      <c r="L125" s="73"/>
      <c r="M125" s="73"/>
      <c r="N125" s="73"/>
      <c r="O125" s="73"/>
      <c r="P125" s="73"/>
      <c r="Q125" s="73"/>
      <c r="R125" s="73"/>
      <c r="S125" s="51">
        <f>SUM(G125:R125)</f>
        <v>0</v>
      </c>
      <c r="T125" s="74">
        <f>+F125-S125</f>
        <v>0</v>
      </c>
      <c r="U125" s="161"/>
      <c r="V125" s="158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4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60"/>
      <c r="BJ125" s="160"/>
      <c r="BK125" s="160"/>
      <c r="BL125" s="160"/>
      <c r="BM125" s="160"/>
      <c r="BN125" s="160"/>
      <c r="BO125" s="160"/>
      <c r="BP125" s="160"/>
      <c r="BQ125" s="160"/>
      <c r="BR125" s="160"/>
    </row>
    <row r="126" spans="1:70" s="58" customFormat="1" ht="21" thickBot="1" x14ac:dyDescent="0.35">
      <c r="B126" s="31"/>
      <c r="C126" s="13" t="s">
        <v>183</v>
      </c>
      <c r="D126" s="75"/>
      <c r="E126" s="76">
        <f t="shared" ref="E126:T126" si="5">SUM(E15:E125)</f>
        <v>874945441</v>
      </c>
      <c r="F126" s="77">
        <f t="shared" si="5"/>
        <v>359622675.89999998</v>
      </c>
      <c r="G126" s="78">
        <f t="shared" si="5"/>
        <v>56090351</v>
      </c>
      <c r="H126" s="78">
        <f t="shared" si="5"/>
        <v>56090351</v>
      </c>
      <c r="I126" s="78">
        <f t="shared" si="5"/>
        <v>111023193</v>
      </c>
      <c r="J126" s="78">
        <f t="shared" si="5"/>
        <v>136418770.90000001</v>
      </c>
      <c r="K126" s="78">
        <f t="shared" si="5"/>
        <v>0</v>
      </c>
      <c r="L126" s="78">
        <f t="shared" si="5"/>
        <v>0</v>
      </c>
      <c r="M126" s="78">
        <f t="shared" si="5"/>
        <v>0</v>
      </c>
      <c r="N126" s="78">
        <f t="shared" si="5"/>
        <v>0</v>
      </c>
      <c r="O126" s="78">
        <f t="shared" si="5"/>
        <v>0</v>
      </c>
      <c r="P126" s="78">
        <f t="shared" si="5"/>
        <v>0</v>
      </c>
      <c r="Q126" s="78">
        <f t="shared" si="5"/>
        <v>0</v>
      </c>
      <c r="R126" s="78">
        <f t="shared" si="5"/>
        <v>0</v>
      </c>
      <c r="S126" s="78">
        <f>SUM(S15:S125)</f>
        <v>355111036.89999998</v>
      </c>
      <c r="T126" s="78">
        <f t="shared" si="5"/>
        <v>1000010</v>
      </c>
      <c r="U126" s="160"/>
      <c r="V126" s="158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160"/>
      <c r="BG126" s="160"/>
      <c r="BH126" s="160"/>
      <c r="BI126" s="160"/>
      <c r="BJ126" s="160"/>
      <c r="BK126" s="160"/>
      <c r="BL126" s="160"/>
      <c r="BM126" s="160"/>
      <c r="BN126" s="160"/>
      <c r="BO126" s="160"/>
      <c r="BP126" s="160"/>
      <c r="BQ126" s="160"/>
      <c r="BR126" s="160"/>
    </row>
    <row r="127" spans="1:70" s="58" customFormat="1" ht="21.75" customHeight="1" x14ac:dyDescent="0.3">
      <c r="B127" s="31"/>
      <c r="E127" s="68"/>
      <c r="S127" s="31"/>
      <c r="T127" s="31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0"/>
      <c r="BO127" s="160"/>
      <c r="BP127" s="160"/>
      <c r="BQ127" s="160"/>
      <c r="BR127" s="160"/>
    </row>
    <row r="128" spans="1:70" s="58" customFormat="1" ht="21.75" customHeight="1" x14ac:dyDescent="0.3">
      <c r="B128" s="31"/>
      <c r="E128" s="68"/>
      <c r="F128" s="79"/>
      <c r="H128" s="79"/>
      <c r="I128" s="79"/>
      <c r="S128" s="31"/>
      <c r="T128" s="31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</row>
    <row r="129" spans="2:16383" s="58" customFormat="1" ht="21.75" customHeight="1" thickBot="1" x14ac:dyDescent="0.35">
      <c r="B129" s="31"/>
      <c r="E129" s="68"/>
      <c r="S129" s="31"/>
      <c r="T129" s="31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</row>
    <row r="130" spans="2:16383" s="58" customFormat="1" ht="21.75" customHeight="1" x14ac:dyDescent="0.3">
      <c r="B130" s="31"/>
      <c r="C130" s="80"/>
      <c r="D130" s="81"/>
      <c r="E130" s="82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3"/>
      <c r="T130" s="84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0"/>
      <c r="BO130" s="160"/>
      <c r="BP130" s="160"/>
      <c r="BQ130" s="160"/>
      <c r="BR130" s="160"/>
    </row>
    <row r="131" spans="2:16383" s="17" customFormat="1" x14ac:dyDescent="0.3">
      <c r="C131" s="331" t="s">
        <v>141</v>
      </c>
      <c r="D131" s="332"/>
      <c r="E131" s="332"/>
      <c r="F131" s="332"/>
      <c r="G131" s="332"/>
      <c r="H131" s="332"/>
      <c r="I131" s="332"/>
      <c r="J131" s="332"/>
      <c r="K131" s="332"/>
      <c r="L131" s="332"/>
      <c r="M131" s="332"/>
      <c r="N131" s="332"/>
      <c r="O131" s="332"/>
      <c r="P131" s="332"/>
      <c r="Q131" s="332"/>
      <c r="R131" s="332"/>
      <c r="S131" s="332"/>
      <c r="T131" s="333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</row>
    <row r="132" spans="2:16383" s="17" customFormat="1" x14ac:dyDescent="0.3">
      <c r="C132" s="331" t="s">
        <v>139</v>
      </c>
      <c r="D132" s="332"/>
      <c r="E132" s="332"/>
      <c r="F132" s="332"/>
      <c r="G132" s="332"/>
      <c r="H132" s="332"/>
      <c r="I132" s="332"/>
      <c r="J132" s="332"/>
      <c r="K132" s="332"/>
      <c r="L132" s="332"/>
      <c r="M132" s="332"/>
      <c r="N132" s="332"/>
      <c r="O132" s="332"/>
      <c r="P132" s="332"/>
      <c r="Q132" s="332"/>
      <c r="R132" s="332"/>
      <c r="S132" s="332"/>
      <c r="T132" s="333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</row>
    <row r="133" spans="2:16383" s="17" customFormat="1" x14ac:dyDescent="0.3">
      <c r="C133" s="331" t="s">
        <v>140</v>
      </c>
      <c r="D133" s="332"/>
      <c r="E133" s="332"/>
      <c r="F133" s="332"/>
      <c r="G133" s="332"/>
      <c r="H133" s="332"/>
      <c r="I133" s="332"/>
      <c r="J133" s="332"/>
      <c r="K133" s="332"/>
      <c r="L133" s="332"/>
      <c r="M133" s="332"/>
      <c r="N133" s="332"/>
      <c r="O133" s="332"/>
      <c r="P133" s="332"/>
      <c r="Q133" s="332"/>
      <c r="R133" s="332"/>
      <c r="S133" s="332"/>
      <c r="T133" s="333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</row>
    <row r="134" spans="2:16383" ht="21" thickBot="1" x14ac:dyDescent="0.35">
      <c r="C134" s="85"/>
      <c r="D134" s="86"/>
      <c r="E134" s="87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8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/>
      <c r="VY134" s="19"/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/>
      <c r="WK134" s="19"/>
      <c r="WL134" s="19"/>
      <c r="WM134" s="19"/>
      <c r="WN134" s="19"/>
      <c r="WO134" s="19"/>
      <c r="WP134" s="19"/>
      <c r="WQ134" s="19"/>
      <c r="WR134" s="19"/>
      <c r="WS134" s="19"/>
      <c r="WT134" s="19"/>
      <c r="WU134" s="19"/>
      <c r="WV134" s="19"/>
      <c r="WW134" s="19"/>
      <c r="WX134" s="19"/>
      <c r="WY134" s="19"/>
      <c r="WZ134" s="19"/>
      <c r="XA134" s="19"/>
      <c r="XB134" s="19"/>
      <c r="XC134" s="19"/>
      <c r="XD134" s="19"/>
      <c r="XE134" s="19"/>
      <c r="XF134" s="19"/>
      <c r="XG134" s="19"/>
      <c r="XH134" s="19"/>
      <c r="XI134" s="19"/>
      <c r="XJ134" s="19"/>
      <c r="XK134" s="19"/>
      <c r="XL134" s="19"/>
      <c r="XM134" s="19"/>
      <c r="XN134" s="19"/>
      <c r="XO134" s="19"/>
      <c r="XP134" s="19"/>
      <c r="XQ134" s="19"/>
      <c r="XR134" s="19"/>
      <c r="XS134" s="19"/>
      <c r="XT134" s="19"/>
      <c r="XU134" s="19"/>
      <c r="XV134" s="19"/>
      <c r="XW134" s="19"/>
      <c r="XX134" s="19"/>
      <c r="XY134" s="19"/>
      <c r="XZ134" s="19"/>
      <c r="YA134" s="19"/>
      <c r="YB134" s="19"/>
      <c r="YC134" s="19"/>
      <c r="YD134" s="19"/>
      <c r="YE134" s="19"/>
      <c r="YF134" s="19"/>
      <c r="YG134" s="19"/>
      <c r="YH134" s="19"/>
      <c r="YI134" s="19"/>
      <c r="YJ134" s="19"/>
      <c r="YK134" s="19"/>
      <c r="YL134" s="19"/>
      <c r="YM134" s="19"/>
      <c r="YN134" s="19"/>
      <c r="YO134" s="19"/>
      <c r="YP134" s="19"/>
      <c r="YQ134" s="19"/>
      <c r="YR134" s="19"/>
      <c r="YS134" s="19"/>
      <c r="YT134" s="19"/>
      <c r="YU134" s="19"/>
      <c r="YV134" s="19"/>
      <c r="YW134" s="19"/>
      <c r="YX134" s="19"/>
      <c r="YY134" s="19"/>
      <c r="YZ134" s="19"/>
      <c r="ZA134" s="19"/>
      <c r="ZB134" s="19"/>
      <c r="ZC134" s="19"/>
      <c r="ZD134" s="19"/>
      <c r="ZE134" s="19"/>
      <c r="ZF134" s="19"/>
      <c r="ZG134" s="19"/>
      <c r="ZH134" s="19"/>
      <c r="ZI134" s="19"/>
      <c r="ZJ134" s="19"/>
      <c r="ZK134" s="19"/>
      <c r="ZL134" s="19"/>
      <c r="ZM134" s="19"/>
      <c r="ZN134" s="19"/>
      <c r="ZO134" s="19"/>
      <c r="ZP134" s="19"/>
      <c r="ZQ134" s="19"/>
      <c r="ZR134" s="19"/>
      <c r="ZS134" s="19"/>
      <c r="ZT134" s="19"/>
      <c r="ZU134" s="19"/>
      <c r="ZV134" s="19"/>
      <c r="ZW134" s="19"/>
      <c r="ZX134" s="19"/>
      <c r="ZY134" s="19"/>
      <c r="ZZ134" s="19"/>
      <c r="AAA134" s="19"/>
      <c r="AAB134" s="19"/>
      <c r="AAC134" s="19"/>
      <c r="AAD134" s="19"/>
      <c r="AAE134" s="19"/>
      <c r="AAF134" s="19"/>
      <c r="AAG134" s="19"/>
      <c r="AAH134" s="19"/>
      <c r="AAI134" s="19"/>
      <c r="AAJ134" s="19"/>
      <c r="AAK134" s="19"/>
      <c r="AAL134" s="19"/>
      <c r="AAM134" s="19"/>
      <c r="AAN134" s="19"/>
      <c r="AAO134" s="19"/>
      <c r="AAP134" s="19"/>
      <c r="AAQ134" s="19"/>
      <c r="AAR134" s="19"/>
      <c r="AAS134" s="19"/>
      <c r="AAT134" s="19"/>
      <c r="AAU134" s="19"/>
      <c r="AAV134" s="19"/>
      <c r="AAW134" s="19"/>
      <c r="AAX134" s="19"/>
      <c r="AAY134" s="19"/>
      <c r="AAZ134" s="19"/>
      <c r="ABA134" s="19"/>
      <c r="ABB134" s="19"/>
      <c r="ABC134" s="19"/>
      <c r="ABD134" s="19"/>
      <c r="ABE134" s="19"/>
      <c r="ABF134" s="19"/>
      <c r="ABG134" s="19"/>
      <c r="ABH134" s="19"/>
      <c r="ABI134" s="19"/>
      <c r="ABJ134" s="19"/>
      <c r="ABK134" s="19"/>
      <c r="ABL134" s="19"/>
      <c r="ABM134" s="19"/>
      <c r="ABN134" s="19"/>
      <c r="ABO134" s="19"/>
      <c r="ABP134" s="19"/>
      <c r="ABQ134" s="19"/>
      <c r="ABR134" s="19"/>
      <c r="ABS134" s="19"/>
      <c r="ABT134" s="19"/>
      <c r="ABU134" s="19"/>
      <c r="ABV134" s="19"/>
      <c r="ABW134" s="19"/>
      <c r="ABX134" s="19"/>
      <c r="ABY134" s="19"/>
      <c r="ABZ134" s="19"/>
      <c r="ACA134" s="19"/>
      <c r="ACB134" s="19"/>
      <c r="ACC134" s="19"/>
      <c r="ACD134" s="19"/>
      <c r="ACE134" s="19"/>
      <c r="ACF134" s="19"/>
      <c r="ACG134" s="19"/>
      <c r="ACH134" s="19"/>
      <c r="ACI134" s="19"/>
      <c r="ACJ134" s="19"/>
      <c r="ACK134" s="19"/>
      <c r="ACL134" s="19"/>
      <c r="ACM134" s="19"/>
      <c r="ACN134" s="19"/>
      <c r="ACO134" s="19"/>
      <c r="ACP134" s="19"/>
      <c r="ACQ134" s="19"/>
      <c r="ACR134" s="19"/>
      <c r="ACS134" s="19"/>
      <c r="ACT134" s="19"/>
      <c r="ACU134" s="19"/>
      <c r="ACV134" s="19"/>
      <c r="ACW134" s="19"/>
      <c r="ACX134" s="19"/>
      <c r="ACY134" s="19"/>
      <c r="ACZ134" s="19"/>
      <c r="ADA134" s="19"/>
      <c r="ADB134" s="19"/>
      <c r="ADC134" s="19"/>
      <c r="ADD134" s="19"/>
      <c r="ADE134" s="19"/>
      <c r="ADF134" s="19"/>
      <c r="ADG134" s="19"/>
      <c r="ADH134" s="19"/>
      <c r="ADI134" s="19"/>
      <c r="ADJ134" s="19"/>
      <c r="ADK134" s="19"/>
      <c r="ADL134" s="19"/>
      <c r="ADM134" s="19"/>
      <c r="ADN134" s="19"/>
      <c r="ADO134" s="19"/>
      <c r="ADP134" s="19"/>
      <c r="ADQ134" s="19"/>
      <c r="ADR134" s="19"/>
      <c r="ADS134" s="19"/>
      <c r="ADT134" s="19"/>
      <c r="ADU134" s="19"/>
      <c r="ADV134" s="19"/>
      <c r="ADW134" s="19"/>
      <c r="ADX134" s="19"/>
      <c r="ADY134" s="19"/>
      <c r="ADZ134" s="19"/>
      <c r="AEA134" s="19"/>
      <c r="AEB134" s="19"/>
      <c r="AEC134" s="19"/>
      <c r="AED134" s="19"/>
      <c r="AEE134" s="19"/>
      <c r="AEF134" s="19"/>
      <c r="AEG134" s="19"/>
      <c r="AEH134" s="19"/>
      <c r="AEI134" s="19"/>
      <c r="AEJ134" s="19"/>
      <c r="AEK134" s="19"/>
      <c r="AEL134" s="19"/>
      <c r="AEM134" s="19"/>
      <c r="AEN134" s="19"/>
      <c r="AEO134" s="19"/>
      <c r="AEP134" s="19"/>
      <c r="AEQ134" s="19"/>
      <c r="AER134" s="19"/>
      <c r="AES134" s="19"/>
      <c r="AET134" s="19"/>
      <c r="AEU134" s="19"/>
      <c r="AEV134" s="19"/>
      <c r="AEW134" s="19"/>
      <c r="AEX134" s="19"/>
      <c r="AEY134" s="19"/>
      <c r="AEZ134" s="19"/>
      <c r="AFA134" s="19"/>
      <c r="AFB134" s="19"/>
      <c r="AFC134" s="19"/>
      <c r="AFD134" s="19"/>
      <c r="AFE134" s="19"/>
      <c r="AFF134" s="19"/>
      <c r="AFG134" s="19"/>
      <c r="AFH134" s="19"/>
      <c r="AFI134" s="19"/>
      <c r="AFJ134" s="19"/>
      <c r="AFK134" s="19"/>
      <c r="AFL134" s="19"/>
      <c r="AFM134" s="19"/>
      <c r="AFN134" s="19"/>
      <c r="AFO134" s="19"/>
      <c r="AFP134" s="19"/>
      <c r="AFQ134" s="19"/>
      <c r="AFR134" s="19"/>
      <c r="AFS134" s="19"/>
      <c r="AFT134" s="19"/>
      <c r="AFU134" s="19"/>
      <c r="AFV134" s="19"/>
      <c r="AFW134" s="19"/>
      <c r="AFX134" s="19"/>
      <c r="AFY134" s="19"/>
      <c r="AFZ134" s="19"/>
      <c r="AGA134" s="19"/>
      <c r="AGB134" s="19"/>
      <c r="AGC134" s="19"/>
      <c r="AGD134" s="19"/>
      <c r="AGE134" s="19"/>
      <c r="AGF134" s="19"/>
      <c r="AGG134" s="19"/>
      <c r="AGH134" s="19"/>
      <c r="AGI134" s="19"/>
      <c r="AGJ134" s="19"/>
      <c r="AGK134" s="19"/>
      <c r="AGL134" s="19"/>
      <c r="AGM134" s="19"/>
      <c r="AGN134" s="19"/>
      <c r="AGO134" s="19"/>
      <c r="AGP134" s="19"/>
      <c r="AGQ134" s="19"/>
      <c r="AGR134" s="19"/>
      <c r="AGS134" s="19"/>
      <c r="AGT134" s="19"/>
      <c r="AGU134" s="19"/>
      <c r="AGV134" s="19"/>
      <c r="AGW134" s="19"/>
      <c r="AGX134" s="19"/>
      <c r="AGY134" s="19"/>
      <c r="AGZ134" s="19"/>
      <c r="AHA134" s="19"/>
      <c r="AHB134" s="19"/>
      <c r="AHC134" s="19"/>
      <c r="AHD134" s="19"/>
      <c r="AHE134" s="19"/>
      <c r="AHF134" s="19"/>
      <c r="AHG134" s="19"/>
      <c r="AHH134" s="19"/>
      <c r="AHI134" s="19"/>
      <c r="AHJ134" s="19"/>
      <c r="AHK134" s="19"/>
      <c r="AHL134" s="19"/>
      <c r="AHM134" s="19"/>
      <c r="AHN134" s="19"/>
      <c r="AHO134" s="19"/>
      <c r="AHP134" s="19"/>
      <c r="AHQ134" s="19"/>
      <c r="AHR134" s="19"/>
      <c r="AHS134" s="19"/>
      <c r="AHT134" s="19"/>
      <c r="AHU134" s="19"/>
      <c r="AHV134" s="19"/>
      <c r="AHW134" s="19"/>
      <c r="AHX134" s="19"/>
      <c r="AHY134" s="19"/>
      <c r="AHZ134" s="19"/>
      <c r="AIA134" s="19"/>
      <c r="AIB134" s="19"/>
      <c r="AIC134" s="19"/>
      <c r="AID134" s="19"/>
      <c r="AIE134" s="19"/>
      <c r="AIF134" s="19"/>
      <c r="AIG134" s="19"/>
      <c r="AIH134" s="19"/>
      <c r="AII134" s="19"/>
      <c r="AIJ134" s="19"/>
      <c r="AIK134" s="19"/>
      <c r="AIL134" s="19"/>
      <c r="AIM134" s="19"/>
      <c r="AIN134" s="19"/>
      <c r="AIO134" s="19"/>
      <c r="AIP134" s="19"/>
      <c r="AIQ134" s="19"/>
      <c r="AIR134" s="19"/>
      <c r="AIS134" s="19"/>
      <c r="AIT134" s="19"/>
      <c r="AIU134" s="19"/>
      <c r="AIV134" s="19"/>
      <c r="AIW134" s="19"/>
      <c r="AIX134" s="19"/>
      <c r="AIY134" s="19"/>
      <c r="AIZ134" s="19"/>
      <c r="AJA134" s="19"/>
      <c r="AJB134" s="19"/>
      <c r="AJC134" s="19"/>
      <c r="AJD134" s="19"/>
      <c r="AJE134" s="19"/>
      <c r="AJF134" s="19"/>
      <c r="AJG134" s="19"/>
      <c r="AJH134" s="19"/>
      <c r="AJI134" s="19"/>
      <c r="AJJ134" s="19"/>
      <c r="AJK134" s="19"/>
      <c r="AJL134" s="19"/>
      <c r="AJM134" s="19"/>
      <c r="AJN134" s="19"/>
      <c r="AJO134" s="19"/>
      <c r="AJP134" s="19"/>
      <c r="AJQ134" s="19"/>
      <c r="AJR134" s="19"/>
      <c r="AJS134" s="19"/>
      <c r="AJT134" s="19"/>
      <c r="AJU134" s="19"/>
      <c r="AJV134" s="19"/>
      <c r="AJW134" s="19"/>
      <c r="AJX134" s="19"/>
      <c r="AJY134" s="19"/>
      <c r="AJZ134" s="19"/>
      <c r="AKA134" s="19"/>
      <c r="AKB134" s="19"/>
      <c r="AKC134" s="19"/>
      <c r="AKD134" s="19"/>
      <c r="AKE134" s="19"/>
      <c r="AKF134" s="19"/>
      <c r="AKG134" s="19"/>
      <c r="AKH134" s="19"/>
      <c r="AKI134" s="19"/>
      <c r="AKJ134" s="19"/>
      <c r="AKK134" s="19"/>
      <c r="AKL134" s="19"/>
      <c r="AKM134" s="19"/>
      <c r="AKN134" s="19"/>
      <c r="AKO134" s="19"/>
      <c r="AKP134" s="19"/>
      <c r="AKQ134" s="19"/>
      <c r="AKR134" s="19"/>
      <c r="AKS134" s="19"/>
      <c r="AKT134" s="19"/>
      <c r="AKU134" s="19"/>
      <c r="AKV134" s="19"/>
      <c r="AKW134" s="19"/>
      <c r="AKX134" s="19"/>
      <c r="AKY134" s="19"/>
      <c r="AKZ134" s="19"/>
      <c r="ALA134" s="19"/>
      <c r="ALB134" s="19"/>
      <c r="ALC134" s="19"/>
      <c r="ALD134" s="19"/>
      <c r="ALE134" s="19"/>
      <c r="ALF134" s="19"/>
      <c r="ALG134" s="19"/>
      <c r="ALH134" s="19"/>
      <c r="ALI134" s="19"/>
      <c r="ALJ134" s="19"/>
      <c r="ALK134" s="19"/>
      <c r="ALL134" s="19"/>
      <c r="ALM134" s="19"/>
      <c r="ALN134" s="19"/>
      <c r="ALO134" s="19"/>
      <c r="ALP134" s="19"/>
      <c r="ALQ134" s="19"/>
      <c r="ALR134" s="19"/>
      <c r="ALS134" s="19"/>
      <c r="ALT134" s="19"/>
      <c r="ALU134" s="19"/>
      <c r="ALV134" s="19"/>
      <c r="ALW134" s="19"/>
      <c r="ALX134" s="19"/>
      <c r="ALY134" s="19"/>
      <c r="ALZ134" s="19"/>
      <c r="AMA134" s="19"/>
      <c r="AMB134" s="19"/>
      <c r="AMC134" s="19"/>
      <c r="AMD134" s="19"/>
      <c r="AME134" s="19"/>
      <c r="AMF134" s="19"/>
      <c r="AMG134" s="19"/>
      <c r="AMH134" s="19"/>
      <c r="AMI134" s="19"/>
      <c r="AMJ134" s="19"/>
      <c r="AMK134" s="19"/>
      <c r="AML134" s="19"/>
      <c r="AMM134" s="19"/>
      <c r="AMN134" s="19"/>
      <c r="AMO134" s="19"/>
      <c r="AMP134" s="19"/>
      <c r="AMQ134" s="19"/>
      <c r="AMR134" s="19"/>
      <c r="AMS134" s="19"/>
      <c r="AMT134" s="19"/>
      <c r="AMU134" s="19"/>
      <c r="AMV134" s="19"/>
      <c r="AMW134" s="19"/>
      <c r="AMX134" s="19"/>
      <c r="AMY134" s="19"/>
      <c r="AMZ134" s="19"/>
      <c r="ANA134" s="19"/>
      <c r="ANB134" s="19"/>
      <c r="ANC134" s="19"/>
      <c r="AND134" s="19"/>
      <c r="ANE134" s="19"/>
      <c r="ANF134" s="19"/>
      <c r="ANG134" s="19"/>
      <c r="ANH134" s="19"/>
      <c r="ANI134" s="19"/>
      <c r="ANJ134" s="19"/>
      <c r="ANK134" s="19"/>
      <c r="ANL134" s="19"/>
      <c r="ANM134" s="19"/>
      <c r="ANN134" s="19"/>
      <c r="ANO134" s="19"/>
      <c r="ANP134" s="19"/>
      <c r="ANQ134" s="19"/>
      <c r="ANR134" s="19"/>
      <c r="ANS134" s="19"/>
      <c r="ANT134" s="19"/>
      <c r="ANU134" s="19"/>
      <c r="ANV134" s="19"/>
      <c r="ANW134" s="19"/>
      <c r="ANX134" s="19"/>
      <c r="ANY134" s="19"/>
      <c r="ANZ134" s="19"/>
      <c r="AOA134" s="19"/>
      <c r="AOB134" s="19"/>
      <c r="AOC134" s="19"/>
      <c r="AOD134" s="19"/>
      <c r="AOE134" s="19"/>
      <c r="AOF134" s="19"/>
      <c r="AOG134" s="19"/>
      <c r="AOH134" s="19"/>
      <c r="AOI134" s="19"/>
      <c r="AOJ134" s="19"/>
      <c r="AOK134" s="19"/>
      <c r="AOL134" s="19"/>
      <c r="AOM134" s="19"/>
      <c r="AON134" s="19"/>
      <c r="AOO134" s="19"/>
      <c r="AOP134" s="19"/>
      <c r="AOQ134" s="19"/>
      <c r="AOR134" s="19"/>
      <c r="AOS134" s="19"/>
      <c r="AOT134" s="19"/>
      <c r="AOU134" s="19"/>
      <c r="AOV134" s="19"/>
      <c r="AOW134" s="19"/>
      <c r="AOX134" s="19"/>
      <c r="AOY134" s="19"/>
      <c r="AOZ134" s="19"/>
      <c r="APA134" s="19"/>
      <c r="APB134" s="19"/>
      <c r="APC134" s="19"/>
      <c r="APD134" s="19"/>
      <c r="APE134" s="19"/>
      <c r="APF134" s="19"/>
      <c r="APG134" s="19"/>
      <c r="APH134" s="19"/>
      <c r="API134" s="19"/>
      <c r="APJ134" s="19"/>
      <c r="APK134" s="19"/>
      <c r="APL134" s="19"/>
      <c r="APM134" s="19"/>
      <c r="APN134" s="19"/>
      <c r="APO134" s="19"/>
      <c r="APP134" s="19"/>
      <c r="APQ134" s="19"/>
      <c r="APR134" s="19"/>
      <c r="APS134" s="19"/>
      <c r="APT134" s="19"/>
      <c r="APU134" s="19"/>
      <c r="APV134" s="19"/>
      <c r="APW134" s="19"/>
      <c r="APX134" s="19"/>
      <c r="APY134" s="19"/>
      <c r="APZ134" s="19"/>
      <c r="AQA134" s="19"/>
      <c r="AQB134" s="19"/>
      <c r="AQC134" s="19"/>
      <c r="AQD134" s="19"/>
      <c r="AQE134" s="19"/>
      <c r="AQF134" s="19"/>
      <c r="AQG134" s="19"/>
      <c r="AQH134" s="19"/>
      <c r="AQI134" s="19"/>
      <c r="AQJ134" s="19"/>
      <c r="AQK134" s="19"/>
      <c r="AQL134" s="19"/>
      <c r="AQM134" s="19"/>
      <c r="AQN134" s="19"/>
      <c r="AQO134" s="19"/>
      <c r="AQP134" s="19"/>
      <c r="AQQ134" s="19"/>
      <c r="AQR134" s="19"/>
      <c r="AQS134" s="19"/>
      <c r="AQT134" s="19"/>
      <c r="AQU134" s="19"/>
      <c r="AQV134" s="19"/>
      <c r="AQW134" s="19"/>
      <c r="AQX134" s="19"/>
      <c r="AQY134" s="19"/>
      <c r="AQZ134" s="19"/>
      <c r="ARA134" s="19"/>
      <c r="ARB134" s="19"/>
      <c r="ARC134" s="19"/>
      <c r="ARD134" s="19"/>
      <c r="ARE134" s="19"/>
      <c r="ARF134" s="19"/>
      <c r="ARG134" s="19"/>
      <c r="ARH134" s="19"/>
      <c r="ARI134" s="19"/>
      <c r="ARJ134" s="19"/>
      <c r="ARK134" s="19"/>
      <c r="ARL134" s="19"/>
      <c r="ARM134" s="19"/>
      <c r="ARN134" s="19"/>
      <c r="ARO134" s="19"/>
      <c r="ARP134" s="19"/>
      <c r="ARQ134" s="19"/>
      <c r="ARR134" s="19"/>
      <c r="ARS134" s="19"/>
      <c r="ART134" s="19"/>
      <c r="ARU134" s="19"/>
      <c r="ARV134" s="19"/>
      <c r="ARW134" s="19"/>
      <c r="ARX134" s="19"/>
      <c r="ARY134" s="19"/>
      <c r="ARZ134" s="19"/>
      <c r="ASA134" s="19"/>
      <c r="ASB134" s="19"/>
      <c r="ASC134" s="19"/>
      <c r="ASD134" s="19"/>
      <c r="ASE134" s="19"/>
      <c r="ASF134" s="19"/>
      <c r="ASG134" s="19"/>
      <c r="ASH134" s="19"/>
      <c r="ASI134" s="19"/>
      <c r="ASJ134" s="19"/>
      <c r="ASK134" s="19"/>
      <c r="ASL134" s="19"/>
      <c r="ASM134" s="19"/>
      <c r="ASN134" s="19"/>
      <c r="ASO134" s="19"/>
      <c r="ASP134" s="19"/>
      <c r="ASQ134" s="19"/>
      <c r="ASR134" s="19"/>
      <c r="ASS134" s="19"/>
      <c r="AST134" s="19"/>
      <c r="ASU134" s="19"/>
      <c r="ASV134" s="19"/>
      <c r="ASW134" s="19"/>
      <c r="ASX134" s="19"/>
      <c r="ASY134" s="19"/>
      <c r="ASZ134" s="19"/>
      <c r="ATA134" s="19"/>
      <c r="ATB134" s="19"/>
      <c r="ATC134" s="19"/>
      <c r="ATD134" s="19"/>
      <c r="ATE134" s="19"/>
      <c r="ATF134" s="19"/>
      <c r="ATG134" s="19"/>
      <c r="ATH134" s="19"/>
      <c r="ATI134" s="19"/>
      <c r="ATJ134" s="19"/>
      <c r="ATK134" s="19"/>
      <c r="ATL134" s="19"/>
      <c r="ATM134" s="19"/>
      <c r="ATN134" s="19"/>
      <c r="ATO134" s="19"/>
      <c r="ATP134" s="19"/>
      <c r="ATQ134" s="19"/>
      <c r="ATR134" s="19"/>
      <c r="ATS134" s="19"/>
      <c r="ATT134" s="19"/>
      <c r="ATU134" s="19"/>
      <c r="ATV134" s="19"/>
      <c r="ATW134" s="19"/>
      <c r="ATX134" s="19"/>
      <c r="ATY134" s="19"/>
      <c r="ATZ134" s="19"/>
      <c r="AUA134" s="19"/>
      <c r="AUB134" s="19"/>
      <c r="AUC134" s="19"/>
      <c r="AUD134" s="19"/>
      <c r="AUE134" s="19"/>
      <c r="AUF134" s="19"/>
      <c r="AUG134" s="19"/>
      <c r="AUH134" s="19"/>
      <c r="AUI134" s="19"/>
      <c r="AUJ134" s="19"/>
      <c r="AUK134" s="19"/>
      <c r="AUL134" s="19"/>
      <c r="AUM134" s="19"/>
      <c r="AUN134" s="19"/>
      <c r="AUO134" s="19"/>
      <c r="AUP134" s="19"/>
      <c r="AUQ134" s="19"/>
      <c r="AUR134" s="19"/>
      <c r="AUS134" s="19"/>
      <c r="AUT134" s="19"/>
      <c r="AUU134" s="19"/>
      <c r="AUV134" s="19"/>
      <c r="AUW134" s="19"/>
      <c r="AUX134" s="19"/>
      <c r="AUY134" s="19"/>
      <c r="AUZ134" s="19"/>
      <c r="AVA134" s="19"/>
      <c r="AVB134" s="19"/>
      <c r="AVC134" s="19"/>
      <c r="AVD134" s="19"/>
      <c r="AVE134" s="19"/>
      <c r="AVF134" s="19"/>
      <c r="AVG134" s="19"/>
      <c r="AVH134" s="19"/>
      <c r="AVI134" s="19"/>
      <c r="AVJ134" s="19"/>
      <c r="AVK134" s="19"/>
      <c r="AVL134" s="19"/>
      <c r="AVM134" s="19"/>
      <c r="AVN134" s="19"/>
      <c r="AVO134" s="19"/>
      <c r="AVP134" s="19"/>
      <c r="AVQ134" s="19"/>
      <c r="AVR134" s="19"/>
      <c r="AVS134" s="19"/>
      <c r="AVT134" s="19"/>
      <c r="AVU134" s="19"/>
      <c r="AVV134" s="19"/>
      <c r="AVW134" s="19"/>
      <c r="AVX134" s="19"/>
      <c r="AVY134" s="19"/>
      <c r="AVZ134" s="19"/>
      <c r="AWA134" s="19"/>
      <c r="AWB134" s="19"/>
      <c r="AWC134" s="19"/>
      <c r="AWD134" s="19"/>
      <c r="AWE134" s="19"/>
      <c r="AWF134" s="19"/>
      <c r="AWG134" s="19"/>
      <c r="AWH134" s="19"/>
      <c r="AWI134" s="19"/>
      <c r="AWJ134" s="19"/>
      <c r="AWK134" s="19"/>
      <c r="AWL134" s="19"/>
      <c r="AWM134" s="19"/>
      <c r="AWN134" s="19"/>
      <c r="AWO134" s="19"/>
      <c r="AWP134" s="19"/>
      <c r="AWQ134" s="19"/>
      <c r="AWR134" s="19"/>
      <c r="AWS134" s="19"/>
      <c r="AWT134" s="19"/>
      <c r="AWU134" s="19"/>
      <c r="AWV134" s="19"/>
      <c r="AWW134" s="19"/>
      <c r="AWX134" s="19"/>
      <c r="AWY134" s="19"/>
      <c r="AWZ134" s="19"/>
      <c r="AXA134" s="19"/>
      <c r="AXB134" s="19"/>
      <c r="AXC134" s="19"/>
      <c r="AXD134" s="19"/>
      <c r="AXE134" s="19"/>
      <c r="AXF134" s="19"/>
      <c r="AXG134" s="19"/>
      <c r="AXH134" s="19"/>
      <c r="AXI134" s="19"/>
      <c r="AXJ134" s="19"/>
      <c r="AXK134" s="19"/>
      <c r="AXL134" s="19"/>
      <c r="AXM134" s="19"/>
      <c r="AXN134" s="19"/>
      <c r="AXO134" s="19"/>
      <c r="AXP134" s="19"/>
      <c r="AXQ134" s="19"/>
      <c r="AXR134" s="19"/>
      <c r="AXS134" s="19"/>
      <c r="AXT134" s="19"/>
      <c r="AXU134" s="19"/>
      <c r="AXV134" s="19"/>
      <c r="AXW134" s="19"/>
      <c r="AXX134" s="19"/>
      <c r="AXY134" s="19"/>
      <c r="AXZ134" s="19"/>
      <c r="AYA134" s="19"/>
      <c r="AYB134" s="19"/>
      <c r="AYC134" s="19"/>
      <c r="AYD134" s="19"/>
      <c r="AYE134" s="19"/>
      <c r="AYF134" s="19"/>
      <c r="AYG134" s="19"/>
      <c r="AYH134" s="19"/>
      <c r="AYI134" s="19"/>
      <c r="AYJ134" s="19"/>
      <c r="AYK134" s="19"/>
      <c r="AYL134" s="19"/>
      <c r="AYM134" s="19"/>
      <c r="AYN134" s="19"/>
      <c r="AYO134" s="19"/>
      <c r="AYP134" s="19"/>
      <c r="AYQ134" s="19"/>
      <c r="AYR134" s="19"/>
      <c r="AYS134" s="19"/>
      <c r="AYT134" s="19"/>
      <c r="AYU134" s="19"/>
      <c r="AYV134" s="19"/>
      <c r="AYW134" s="19"/>
      <c r="AYX134" s="19"/>
      <c r="AYY134" s="19"/>
      <c r="AYZ134" s="19"/>
      <c r="AZA134" s="19"/>
      <c r="AZB134" s="19"/>
      <c r="AZC134" s="19"/>
      <c r="AZD134" s="19"/>
      <c r="AZE134" s="19"/>
      <c r="AZF134" s="19"/>
      <c r="AZG134" s="19"/>
      <c r="AZH134" s="19"/>
      <c r="AZI134" s="19"/>
      <c r="AZJ134" s="19"/>
      <c r="AZK134" s="19"/>
      <c r="AZL134" s="19"/>
      <c r="AZM134" s="19"/>
      <c r="AZN134" s="19"/>
      <c r="AZO134" s="19"/>
      <c r="AZP134" s="19"/>
      <c r="AZQ134" s="19"/>
      <c r="AZR134" s="19"/>
      <c r="AZS134" s="19"/>
      <c r="AZT134" s="19"/>
      <c r="AZU134" s="19"/>
      <c r="AZV134" s="19"/>
      <c r="AZW134" s="19"/>
      <c r="AZX134" s="19"/>
      <c r="AZY134" s="19"/>
      <c r="AZZ134" s="19"/>
      <c r="BAA134" s="19"/>
      <c r="BAB134" s="19"/>
      <c r="BAC134" s="19"/>
      <c r="BAD134" s="19"/>
      <c r="BAE134" s="19"/>
      <c r="BAF134" s="19"/>
      <c r="BAG134" s="19"/>
      <c r="BAH134" s="19"/>
      <c r="BAI134" s="19"/>
      <c r="BAJ134" s="19"/>
      <c r="BAK134" s="19"/>
      <c r="BAL134" s="19"/>
      <c r="BAM134" s="19"/>
      <c r="BAN134" s="19"/>
      <c r="BAO134" s="19"/>
      <c r="BAP134" s="19"/>
      <c r="BAQ134" s="19"/>
      <c r="BAR134" s="19"/>
      <c r="BAS134" s="19"/>
      <c r="BAT134" s="19"/>
      <c r="BAU134" s="19"/>
      <c r="BAV134" s="19"/>
      <c r="BAW134" s="19"/>
      <c r="BAX134" s="19"/>
      <c r="BAY134" s="19"/>
      <c r="BAZ134" s="19"/>
      <c r="BBA134" s="19"/>
      <c r="BBB134" s="19"/>
      <c r="BBC134" s="19"/>
      <c r="BBD134" s="19"/>
      <c r="BBE134" s="19"/>
      <c r="BBF134" s="19"/>
      <c r="BBG134" s="19"/>
      <c r="BBH134" s="19"/>
      <c r="BBI134" s="19"/>
      <c r="BBJ134" s="19"/>
      <c r="BBK134" s="19"/>
      <c r="BBL134" s="19"/>
      <c r="BBM134" s="19"/>
      <c r="BBN134" s="19"/>
      <c r="BBO134" s="19"/>
      <c r="BBP134" s="19"/>
      <c r="BBQ134" s="19"/>
      <c r="BBR134" s="19"/>
      <c r="BBS134" s="19"/>
      <c r="BBT134" s="19"/>
      <c r="BBU134" s="19"/>
      <c r="BBV134" s="19"/>
      <c r="BBW134" s="19"/>
      <c r="BBX134" s="19"/>
      <c r="BBY134" s="19"/>
      <c r="BBZ134" s="19"/>
      <c r="BCA134" s="19"/>
      <c r="BCB134" s="19"/>
      <c r="BCC134" s="19"/>
      <c r="BCD134" s="19"/>
      <c r="BCE134" s="19"/>
      <c r="BCF134" s="19"/>
      <c r="BCG134" s="19"/>
      <c r="BCH134" s="19"/>
      <c r="BCI134" s="19"/>
      <c r="BCJ134" s="19"/>
      <c r="BCK134" s="19"/>
      <c r="BCL134" s="19"/>
      <c r="BCM134" s="19"/>
      <c r="BCN134" s="19"/>
      <c r="BCO134" s="19"/>
      <c r="BCP134" s="19"/>
      <c r="BCQ134" s="19"/>
      <c r="BCR134" s="19"/>
      <c r="BCS134" s="19"/>
      <c r="BCT134" s="19"/>
      <c r="BCU134" s="19"/>
      <c r="BCV134" s="19"/>
      <c r="BCW134" s="19"/>
      <c r="BCX134" s="19"/>
      <c r="BCY134" s="19"/>
      <c r="BCZ134" s="19"/>
      <c r="BDA134" s="19"/>
      <c r="BDB134" s="19"/>
      <c r="BDC134" s="19"/>
      <c r="BDD134" s="19"/>
      <c r="BDE134" s="19"/>
      <c r="BDF134" s="19"/>
      <c r="BDG134" s="19"/>
      <c r="BDH134" s="19"/>
      <c r="BDI134" s="19"/>
      <c r="BDJ134" s="19"/>
      <c r="BDK134" s="19"/>
      <c r="BDL134" s="19"/>
      <c r="BDM134" s="19"/>
      <c r="BDN134" s="19"/>
      <c r="BDO134" s="19"/>
      <c r="BDP134" s="19"/>
      <c r="BDQ134" s="19"/>
      <c r="BDR134" s="19"/>
      <c r="BDS134" s="19"/>
      <c r="BDT134" s="19"/>
      <c r="BDU134" s="19"/>
      <c r="BDV134" s="19"/>
      <c r="BDW134" s="19"/>
      <c r="BDX134" s="19"/>
      <c r="BDY134" s="19"/>
      <c r="BDZ134" s="19"/>
      <c r="BEA134" s="19"/>
      <c r="BEB134" s="19"/>
      <c r="BEC134" s="19"/>
      <c r="BED134" s="19"/>
      <c r="BEE134" s="19"/>
      <c r="BEF134" s="19"/>
      <c r="BEG134" s="19"/>
      <c r="BEH134" s="19"/>
      <c r="BEI134" s="19"/>
      <c r="BEJ134" s="19"/>
      <c r="BEK134" s="19"/>
      <c r="BEL134" s="19"/>
      <c r="BEM134" s="19"/>
      <c r="BEN134" s="19"/>
      <c r="BEO134" s="19"/>
      <c r="BEP134" s="19"/>
      <c r="BEQ134" s="19"/>
      <c r="BER134" s="19"/>
      <c r="BES134" s="19"/>
      <c r="BET134" s="19"/>
      <c r="BEU134" s="19"/>
      <c r="BEV134" s="19"/>
      <c r="BEW134" s="19"/>
      <c r="BEX134" s="19"/>
      <c r="BEY134" s="19"/>
      <c r="BEZ134" s="19"/>
      <c r="BFA134" s="19"/>
      <c r="BFB134" s="19"/>
      <c r="BFC134" s="19"/>
      <c r="BFD134" s="19"/>
      <c r="BFE134" s="19"/>
      <c r="BFF134" s="19"/>
      <c r="BFG134" s="19"/>
      <c r="BFH134" s="19"/>
      <c r="BFI134" s="19"/>
      <c r="BFJ134" s="19"/>
      <c r="BFK134" s="19"/>
      <c r="BFL134" s="19"/>
      <c r="BFM134" s="19"/>
      <c r="BFN134" s="19"/>
      <c r="BFO134" s="19"/>
      <c r="BFP134" s="19"/>
      <c r="BFQ134" s="19"/>
      <c r="BFR134" s="19"/>
      <c r="BFS134" s="19"/>
      <c r="BFT134" s="19"/>
      <c r="BFU134" s="19"/>
      <c r="BFV134" s="19"/>
      <c r="BFW134" s="19"/>
      <c r="BFX134" s="19"/>
      <c r="BFY134" s="19"/>
      <c r="BFZ134" s="19"/>
      <c r="BGA134" s="19"/>
      <c r="BGB134" s="19"/>
      <c r="BGC134" s="19"/>
      <c r="BGD134" s="19"/>
      <c r="BGE134" s="19"/>
      <c r="BGF134" s="19"/>
      <c r="BGG134" s="19"/>
      <c r="BGH134" s="19"/>
      <c r="BGI134" s="19"/>
      <c r="BGJ134" s="19"/>
      <c r="BGK134" s="19"/>
      <c r="BGL134" s="19"/>
      <c r="BGM134" s="19"/>
      <c r="BGN134" s="19"/>
      <c r="BGO134" s="19"/>
      <c r="BGP134" s="19"/>
      <c r="BGQ134" s="19"/>
      <c r="BGR134" s="19"/>
      <c r="BGS134" s="19"/>
      <c r="BGT134" s="19"/>
      <c r="BGU134" s="19"/>
      <c r="BGV134" s="19"/>
      <c r="BGW134" s="19"/>
      <c r="BGX134" s="19"/>
      <c r="BGY134" s="19"/>
      <c r="BGZ134" s="19"/>
      <c r="BHA134" s="19"/>
      <c r="BHB134" s="19"/>
      <c r="BHC134" s="19"/>
      <c r="BHD134" s="19"/>
      <c r="BHE134" s="19"/>
      <c r="BHF134" s="19"/>
      <c r="BHG134" s="19"/>
      <c r="BHH134" s="19"/>
      <c r="BHI134" s="19"/>
      <c r="BHJ134" s="19"/>
      <c r="BHK134" s="19"/>
      <c r="BHL134" s="19"/>
      <c r="BHM134" s="19"/>
      <c r="BHN134" s="19"/>
      <c r="BHO134" s="19"/>
      <c r="BHP134" s="19"/>
      <c r="BHQ134" s="19"/>
      <c r="BHR134" s="19"/>
      <c r="BHS134" s="19"/>
      <c r="BHT134" s="19"/>
      <c r="BHU134" s="19"/>
      <c r="BHV134" s="19"/>
      <c r="BHW134" s="19"/>
      <c r="BHX134" s="19"/>
      <c r="BHY134" s="19"/>
      <c r="BHZ134" s="19"/>
      <c r="BIA134" s="19"/>
      <c r="BIB134" s="19"/>
      <c r="BIC134" s="19"/>
      <c r="BID134" s="19"/>
      <c r="BIE134" s="19"/>
      <c r="BIF134" s="19"/>
      <c r="BIG134" s="19"/>
      <c r="BIH134" s="19"/>
      <c r="BII134" s="19"/>
      <c r="BIJ134" s="19"/>
      <c r="BIK134" s="19"/>
      <c r="BIL134" s="19"/>
      <c r="BIM134" s="19"/>
      <c r="BIN134" s="19"/>
      <c r="BIO134" s="19"/>
      <c r="BIP134" s="19"/>
      <c r="BIQ134" s="19"/>
      <c r="BIR134" s="19"/>
      <c r="BIS134" s="19"/>
      <c r="BIT134" s="19"/>
      <c r="BIU134" s="19"/>
      <c r="BIV134" s="19"/>
      <c r="BIW134" s="19"/>
      <c r="BIX134" s="19"/>
      <c r="BIY134" s="19"/>
      <c r="BIZ134" s="19"/>
      <c r="BJA134" s="19"/>
      <c r="BJB134" s="19"/>
      <c r="BJC134" s="19"/>
      <c r="BJD134" s="19"/>
      <c r="BJE134" s="19"/>
      <c r="BJF134" s="19"/>
      <c r="BJG134" s="19"/>
      <c r="BJH134" s="19"/>
      <c r="BJI134" s="19"/>
      <c r="BJJ134" s="19"/>
      <c r="BJK134" s="19"/>
      <c r="BJL134" s="19"/>
      <c r="BJM134" s="19"/>
      <c r="BJN134" s="19"/>
      <c r="BJO134" s="19"/>
      <c r="BJP134" s="19"/>
      <c r="BJQ134" s="19"/>
      <c r="BJR134" s="19"/>
      <c r="BJS134" s="19"/>
      <c r="BJT134" s="19"/>
      <c r="BJU134" s="19"/>
      <c r="BJV134" s="19"/>
      <c r="BJW134" s="19"/>
      <c r="BJX134" s="19"/>
      <c r="BJY134" s="19"/>
      <c r="BJZ134" s="19"/>
      <c r="BKA134" s="19"/>
      <c r="BKB134" s="19"/>
      <c r="BKC134" s="19"/>
      <c r="BKD134" s="19"/>
      <c r="BKE134" s="19"/>
      <c r="BKF134" s="19"/>
      <c r="BKG134" s="19"/>
      <c r="BKH134" s="19"/>
      <c r="BKI134" s="19"/>
      <c r="BKJ134" s="19"/>
      <c r="BKK134" s="19"/>
      <c r="BKL134" s="19"/>
      <c r="BKM134" s="19"/>
      <c r="BKN134" s="19"/>
      <c r="BKO134" s="19"/>
      <c r="BKP134" s="19"/>
      <c r="BKQ134" s="19"/>
      <c r="BKR134" s="19"/>
      <c r="BKS134" s="19"/>
      <c r="BKT134" s="19"/>
      <c r="BKU134" s="19"/>
      <c r="BKV134" s="19"/>
      <c r="BKW134" s="19"/>
      <c r="BKX134" s="19"/>
      <c r="BKY134" s="19"/>
      <c r="BKZ134" s="19"/>
      <c r="BLA134" s="19"/>
      <c r="BLB134" s="19"/>
      <c r="BLC134" s="19"/>
      <c r="BLD134" s="19"/>
      <c r="BLE134" s="19"/>
      <c r="BLF134" s="19"/>
      <c r="BLG134" s="19"/>
      <c r="BLH134" s="19"/>
      <c r="BLI134" s="19"/>
      <c r="BLJ134" s="19"/>
      <c r="BLK134" s="19"/>
      <c r="BLL134" s="19"/>
      <c r="BLM134" s="19"/>
      <c r="BLN134" s="19"/>
      <c r="BLO134" s="19"/>
      <c r="BLP134" s="19"/>
      <c r="BLQ134" s="19"/>
      <c r="BLR134" s="19"/>
      <c r="BLS134" s="19"/>
      <c r="BLT134" s="19"/>
      <c r="BLU134" s="19"/>
      <c r="BLV134" s="19"/>
      <c r="BLW134" s="19"/>
      <c r="BLX134" s="19"/>
      <c r="BLY134" s="19"/>
      <c r="BLZ134" s="19"/>
      <c r="BMA134" s="19"/>
      <c r="BMB134" s="19"/>
      <c r="BMC134" s="19"/>
      <c r="BMD134" s="19"/>
      <c r="BME134" s="19"/>
      <c r="BMF134" s="19"/>
      <c r="BMG134" s="19"/>
      <c r="BMH134" s="19"/>
      <c r="BMI134" s="19"/>
      <c r="BMJ134" s="19"/>
      <c r="BMK134" s="19"/>
      <c r="BML134" s="19"/>
      <c r="BMM134" s="19"/>
      <c r="BMN134" s="19"/>
      <c r="BMO134" s="19"/>
      <c r="BMP134" s="19"/>
      <c r="BMQ134" s="19"/>
      <c r="BMR134" s="19"/>
      <c r="BMS134" s="19"/>
      <c r="BMT134" s="19"/>
      <c r="BMU134" s="19"/>
      <c r="BMV134" s="19"/>
      <c r="BMW134" s="19"/>
      <c r="BMX134" s="19"/>
      <c r="BMY134" s="19"/>
      <c r="BMZ134" s="19"/>
      <c r="BNA134" s="19"/>
      <c r="BNB134" s="19"/>
      <c r="BNC134" s="19"/>
      <c r="BND134" s="19"/>
      <c r="BNE134" s="19"/>
      <c r="BNF134" s="19"/>
      <c r="BNG134" s="19"/>
      <c r="BNH134" s="19"/>
      <c r="BNI134" s="19"/>
      <c r="BNJ134" s="19"/>
      <c r="BNK134" s="19"/>
      <c r="BNL134" s="19"/>
      <c r="BNM134" s="19"/>
      <c r="BNN134" s="19"/>
      <c r="BNO134" s="19"/>
      <c r="BNP134" s="19"/>
      <c r="BNQ134" s="19"/>
      <c r="BNR134" s="19"/>
      <c r="BNS134" s="19"/>
      <c r="BNT134" s="19"/>
      <c r="BNU134" s="19"/>
      <c r="BNV134" s="19"/>
      <c r="BNW134" s="19"/>
      <c r="BNX134" s="19"/>
      <c r="BNY134" s="19"/>
      <c r="BNZ134" s="19"/>
      <c r="BOA134" s="19"/>
      <c r="BOB134" s="19"/>
      <c r="BOC134" s="19"/>
      <c r="BOD134" s="19"/>
      <c r="BOE134" s="19"/>
      <c r="BOF134" s="19"/>
      <c r="BOG134" s="19"/>
      <c r="BOH134" s="19"/>
      <c r="BOI134" s="19"/>
      <c r="BOJ134" s="19"/>
      <c r="BOK134" s="19"/>
      <c r="BOL134" s="19"/>
      <c r="BOM134" s="19"/>
      <c r="BON134" s="19"/>
      <c r="BOO134" s="19"/>
      <c r="BOP134" s="19"/>
      <c r="BOQ134" s="19"/>
      <c r="BOR134" s="19"/>
      <c r="BOS134" s="19"/>
      <c r="BOT134" s="19"/>
      <c r="BOU134" s="19"/>
      <c r="BOV134" s="19"/>
      <c r="BOW134" s="19"/>
      <c r="BOX134" s="19"/>
      <c r="BOY134" s="19"/>
      <c r="BOZ134" s="19"/>
      <c r="BPA134" s="19"/>
      <c r="BPB134" s="19"/>
      <c r="BPC134" s="19"/>
      <c r="BPD134" s="19"/>
      <c r="BPE134" s="19"/>
      <c r="BPF134" s="19"/>
      <c r="BPG134" s="19"/>
      <c r="BPH134" s="19"/>
      <c r="BPI134" s="19"/>
      <c r="BPJ134" s="19"/>
      <c r="BPK134" s="19"/>
      <c r="BPL134" s="19"/>
      <c r="BPM134" s="19"/>
      <c r="BPN134" s="19"/>
      <c r="BPO134" s="19"/>
      <c r="BPP134" s="19"/>
      <c r="BPQ134" s="19"/>
      <c r="BPR134" s="19"/>
      <c r="BPS134" s="19"/>
      <c r="BPT134" s="19"/>
      <c r="BPU134" s="19"/>
      <c r="BPV134" s="19"/>
      <c r="BPW134" s="19"/>
      <c r="BPX134" s="19"/>
      <c r="BPY134" s="19"/>
      <c r="BPZ134" s="19"/>
      <c r="BQA134" s="19"/>
      <c r="BQB134" s="19"/>
      <c r="BQC134" s="19"/>
      <c r="BQD134" s="19"/>
      <c r="BQE134" s="19"/>
      <c r="BQF134" s="19"/>
      <c r="BQG134" s="19"/>
      <c r="BQH134" s="19"/>
      <c r="BQI134" s="19"/>
      <c r="BQJ134" s="19"/>
      <c r="BQK134" s="19"/>
      <c r="BQL134" s="19"/>
      <c r="BQM134" s="19"/>
      <c r="BQN134" s="19"/>
      <c r="BQO134" s="19"/>
      <c r="BQP134" s="19"/>
      <c r="BQQ134" s="19"/>
      <c r="BQR134" s="19"/>
      <c r="BQS134" s="19"/>
      <c r="BQT134" s="19"/>
      <c r="BQU134" s="19"/>
      <c r="BQV134" s="19"/>
      <c r="BQW134" s="19"/>
      <c r="BQX134" s="19"/>
      <c r="BQY134" s="19"/>
      <c r="BQZ134" s="19"/>
      <c r="BRA134" s="19"/>
      <c r="BRB134" s="19"/>
      <c r="BRC134" s="19"/>
      <c r="BRD134" s="19"/>
      <c r="BRE134" s="19"/>
      <c r="BRF134" s="19"/>
      <c r="BRG134" s="19"/>
      <c r="BRH134" s="19"/>
      <c r="BRI134" s="19"/>
      <c r="BRJ134" s="19"/>
      <c r="BRK134" s="19"/>
      <c r="BRL134" s="19"/>
      <c r="BRM134" s="19"/>
      <c r="BRN134" s="19"/>
      <c r="BRO134" s="19"/>
      <c r="BRP134" s="19"/>
      <c r="BRQ134" s="19"/>
      <c r="BRR134" s="19"/>
      <c r="BRS134" s="19"/>
      <c r="BRT134" s="19"/>
      <c r="BRU134" s="19"/>
      <c r="BRV134" s="19"/>
      <c r="BRW134" s="19"/>
      <c r="BRX134" s="19"/>
      <c r="BRY134" s="19"/>
      <c r="BRZ134" s="19"/>
      <c r="BSA134" s="19"/>
      <c r="BSB134" s="19"/>
      <c r="BSC134" s="19"/>
      <c r="BSD134" s="19"/>
      <c r="BSE134" s="19"/>
      <c r="BSF134" s="19"/>
      <c r="BSG134" s="19"/>
      <c r="BSH134" s="19"/>
      <c r="BSI134" s="19"/>
      <c r="BSJ134" s="19"/>
      <c r="BSK134" s="19"/>
      <c r="BSL134" s="19"/>
      <c r="BSM134" s="19"/>
      <c r="BSN134" s="19"/>
      <c r="BSO134" s="19"/>
      <c r="BSP134" s="19"/>
      <c r="BSQ134" s="19"/>
      <c r="BSR134" s="19"/>
      <c r="BSS134" s="19"/>
      <c r="BST134" s="19"/>
      <c r="BSU134" s="19"/>
      <c r="BSV134" s="19"/>
      <c r="BSW134" s="19"/>
      <c r="BSX134" s="19"/>
      <c r="BSY134" s="19"/>
      <c r="BSZ134" s="19"/>
      <c r="BTA134" s="19"/>
      <c r="BTB134" s="19"/>
      <c r="BTC134" s="19"/>
      <c r="BTD134" s="19"/>
      <c r="BTE134" s="19"/>
      <c r="BTF134" s="19"/>
      <c r="BTG134" s="19"/>
      <c r="BTH134" s="19"/>
      <c r="BTI134" s="19"/>
      <c r="BTJ134" s="19"/>
      <c r="BTK134" s="19"/>
      <c r="BTL134" s="19"/>
      <c r="BTM134" s="19"/>
      <c r="BTN134" s="19"/>
      <c r="BTO134" s="19"/>
      <c r="BTP134" s="19"/>
      <c r="BTQ134" s="19"/>
      <c r="BTR134" s="19"/>
      <c r="BTS134" s="19"/>
      <c r="BTT134" s="19"/>
      <c r="BTU134" s="19"/>
      <c r="BTV134" s="19"/>
      <c r="BTW134" s="19"/>
      <c r="BTX134" s="19"/>
      <c r="BTY134" s="19"/>
      <c r="BTZ134" s="19"/>
      <c r="BUA134" s="19"/>
      <c r="BUB134" s="19"/>
      <c r="BUC134" s="19"/>
      <c r="BUD134" s="19"/>
      <c r="BUE134" s="19"/>
      <c r="BUF134" s="19"/>
      <c r="BUG134" s="19"/>
      <c r="BUH134" s="19"/>
      <c r="BUI134" s="19"/>
      <c r="BUJ134" s="19"/>
      <c r="BUK134" s="19"/>
      <c r="BUL134" s="19"/>
      <c r="BUM134" s="19"/>
      <c r="BUN134" s="19"/>
      <c r="BUO134" s="19"/>
      <c r="BUP134" s="19"/>
      <c r="BUQ134" s="19"/>
      <c r="BUR134" s="19"/>
      <c r="BUS134" s="19"/>
      <c r="BUT134" s="19"/>
      <c r="BUU134" s="19"/>
      <c r="BUV134" s="19"/>
      <c r="BUW134" s="19"/>
      <c r="BUX134" s="19"/>
      <c r="BUY134" s="19"/>
      <c r="BUZ134" s="19"/>
      <c r="BVA134" s="19"/>
      <c r="BVB134" s="19"/>
      <c r="BVC134" s="19"/>
      <c r="BVD134" s="19"/>
      <c r="BVE134" s="19"/>
      <c r="BVF134" s="19"/>
      <c r="BVG134" s="19"/>
      <c r="BVH134" s="19"/>
      <c r="BVI134" s="19"/>
      <c r="BVJ134" s="19"/>
      <c r="BVK134" s="19"/>
      <c r="BVL134" s="19"/>
      <c r="BVM134" s="19"/>
      <c r="BVN134" s="19"/>
      <c r="BVO134" s="19"/>
      <c r="BVP134" s="19"/>
      <c r="BVQ134" s="19"/>
      <c r="BVR134" s="19"/>
      <c r="BVS134" s="19"/>
      <c r="BVT134" s="19"/>
      <c r="BVU134" s="19"/>
      <c r="BVV134" s="19"/>
      <c r="BVW134" s="19"/>
      <c r="BVX134" s="19"/>
      <c r="BVY134" s="19"/>
      <c r="BVZ134" s="19"/>
      <c r="BWA134" s="19"/>
      <c r="BWB134" s="19"/>
      <c r="BWC134" s="19"/>
      <c r="BWD134" s="19"/>
      <c r="BWE134" s="19"/>
      <c r="BWF134" s="19"/>
      <c r="BWG134" s="19"/>
      <c r="BWH134" s="19"/>
      <c r="BWI134" s="19"/>
      <c r="BWJ134" s="19"/>
      <c r="BWK134" s="19"/>
      <c r="BWL134" s="19"/>
      <c r="BWM134" s="19"/>
      <c r="BWN134" s="19"/>
      <c r="BWO134" s="19"/>
      <c r="BWP134" s="19"/>
      <c r="BWQ134" s="19"/>
      <c r="BWR134" s="19"/>
      <c r="BWS134" s="19"/>
      <c r="BWT134" s="19"/>
      <c r="BWU134" s="19"/>
      <c r="BWV134" s="19"/>
      <c r="BWW134" s="19"/>
      <c r="BWX134" s="19"/>
      <c r="BWY134" s="19"/>
      <c r="BWZ134" s="19"/>
      <c r="BXA134" s="19"/>
      <c r="BXB134" s="19"/>
      <c r="BXC134" s="19"/>
      <c r="BXD134" s="19"/>
      <c r="BXE134" s="19"/>
      <c r="BXF134" s="19"/>
      <c r="BXG134" s="19"/>
      <c r="BXH134" s="19"/>
      <c r="BXI134" s="19"/>
      <c r="BXJ134" s="19"/>
      <c r="BXK134" s="19"/>
      <c r="BXL134" s="19"/>
      <c r="BXM134" s="19"/>
      <c r="BXN134" s="19"/>
      <c r="BXO134" s="19"/>
      <c r="BXP134" s="19"/>
      <c r="BXQ134" s="19"/>
      <c r="BXR134" s="19"/>
      <c r="BXS134" s="19"/>
      <c r="BXT134" s="19"/>
      <c r="BXU134" s="19"/>
      <c r="BXV134" s="19"/>
      <c r="BXW134" s="19"/>
      <c r="BXX134" s="19"/>
      <c r="BXY134" s="19"/>
      <c r="BXZ134" s="19"/>
      <c r="BYA134" s="19"/>
      <c r="BYB134" s="19"/>
      <c r="BYC134" s="19"/>
      <c r="BYD134" s="19"/>
      <c r="BYE134" s="19"/>
      <c r="BYF134" s="19"/>
      <c r="BYG134" s="19"/>
      <c r="BYH134" s="19"/>
      <c r="BYI134" s="19"/>
      <c r="BYJ134" s="19"/>
      <c r="BYK134" s="19"/>
      <c r="BYL134" s="19"/>
      <c r="BYM134" s="19"/>
      <c r="BYN134" s="19"/>
      <c r="BYO134" s="19"/>
      <c r="BYP134" s="19"/>
      <c r="BYQ134" s="19"/>
      <c r="BYR134" s="19"/>
      <c r="BYS134" s="19"/>
      <c r="BYT134" s="19"/>
      <c r="BYU134" s="19"/>
      <c r="BYV134" s="19"/>
      <c r="BYW134" s="19"/>
      <c r="BYX134" s="19"/>
      <c r="BYY134" s="19"/>
      <c r="BYZ134" s="19"/>
      <c r="BZA134" s="19"/>
      <c r="BZB134" s="19"/>
      <c r="BZC134" s="19"/>
      <c r="BZD134" s="19"/>
      <c r="BZE134" s="19"/>
      <c r="BZF134" s="19"/>
      <c r="BZG134" s="19"/>
      <c r="BZH134" s="19"/>
      <c r="BZI134" s="19"/>
      <c r="BZJ134" s="19"/>
      <c r="BZK134" s="19"/>
      <c r="BZL134" s="19"/>
      <c r="BZM134" s="19"/>
      <c r="BZN134" s="19"/>
      <c r="BZO134" s="19"/>
      <c r="BZP134" s="19"/>
      <c r="BZQ134" s="19"/>
      <c r="BZR134" s="19"/>
      <c r="BZS134" s="19"/>
      <c r="BZT134" s="19"/>
      <c r="BZU134" s="19"/>
      <c r="BZV134" s="19"/>
      <c r="BZW134" s="19"/>
      <c r="BZX134" s="19"/>
      <c r="BZY134" s="19"/>
      <c r="BZZ134" s="19"/>
      <c r="CAA134" s="19"/>
      <c r="CAB134" s="19"/>
      <c r="CAC134" s="19"/>
      <c r="CAD134" s="19"/>
      <c r="CAE134" s="19"/>
      <c r="CAF134" s="19"/>
      <c r="CAG134" s="19"/>
      <c r="CAH134" s="19"/>
      <c r="CAI134" s="19"/>
      <c r="CAJ134" s="19"/>
      <c r="CAK134" s="19"/>
      <c r="CAL134" s="19"/>
      <c r="CAM134" s="19"/>
      <c r="CAN134" s="19"/>
      <c r="CAO134" s="19"/>
      <c r="CAP134" s="19"/>
      <c r="CAQ134" s="19"/>
      <c r="CAR134" s="19"/>
      <c r="CAS134" s="19"/>
      <c r="CAT134" s="19"/>
      <c r="CAU134" s="19"/>
      <c r="CAV134" s="19"/>
      <c r="CAW134" s="19"/>
      <c r="CAX134" s="19"/>
      <c r="CAY134" s="19"/>
      <c r="CAZ134" s="19"/>
      <c r="CBA134" s="19"/>
      <c r="CBB134" s="19"/>
      <c r="CBC134" s="19"/>
      <c r="CBD134" s="19"/>
      <c r="CBE134" s="19"/>
      <c r="CBF134" s="19"/>
      <c r="CBG134" s="19"/>
      <c r="CBH134" s="19"/>
      <c r="CBI134" s="19"/>
      <c r="CBJ134" s="19"/>
      <c r="CBK134" s="19"/>
      <c r="CBL134" s="19"/>
      <c r="CBM134" s="19"/>
      <c r="CBN134" s="19"/>
      <c r="CBO134" s="19"/>
      <c r="CBP134" s="19"/>
      <c r="CBQ134" s="19"/>
      <c r="CBR134" s="19"/>
      <c r="CBS134" s="19"/>
      <c r="CBT134" s="19"/>
      <c r="CBU134" s="19"/>
      <c r="CBV134" s="19"/>
      <c r="CBW134" s="19"/>
      <c r="CBX134" s="19"/>
      <c r="CBY134" s="19"/>
      <c r="CBZ134" s="19"/>
      <c r="CCA134" s="19"/>
      <c r="CCB134" s="19"/>
      <c r="CCC134" s="19"/>
      <c r="CCD134" s="19"/>
      <c r="CCE134" s="19"/>
      <c r="CCF134" s="19"/>
      <c r="CCG134" s="19"/>
      <c r="CCH134" s="19"/>
      <c r="CCI134" s="19"/>
      <c r="CCJ134" s="19"/>
      <c r="CCK134" s="19"/>
      <c r="CCL134" s="19"/>
      <c r="CCM134" s="19"/>
      <c r="CCN134" s="19"/>
      <c r="CCO134" s="19"/>
      <c r="CCP134" s="19"/>
      <c r="CCQ134" s="19"/>
      <c r="CCR134" s="19"/>
      <c r="CCS134" s="19"/>
      <c r="CCT134" s="19"/>
      <c r="CCU134" s="19"/>
      <c r="CCV134" s="19"/>
      <c r="CCW134" s="19"/>
      <c r="CCX134" s="19"/>
      <c r="CCY134" s="19"/>
      <c r="CCZ134" s="19"/>
      <c r="CDA134" s="19"/>
      <c r="CDB134" s="19"/>
      <c r="CDC134" s="19"/>
      <c r="CDD134" s="19"/>
      <c r="CDE134" s="19"/>
      <c r="CDF134" s="19"/>
      <c r="CDG134" s="19"/>
      <c r="CDH134" s="19"/>
      <c r="CDI134" s="19"/>
      <c r="CDJ134" s="19"/>
      <c r="CDK134" s="19"/>
      <c r="CDL134" s="19"/>
      <c r="CDM134" s="19"/>
      <c r="CDN134" s="19"/>
      <c r="CDO134" s="19"/>
      <c r="CDP134" s="19"/>
      <c r="CDQ134" s="19"/>
      <c r="CDR134" s="19"/>
      <c r="CDS134" s="19"/>
      <c r="CDT134" s="19"/>
      <c r="CDU134" s="19"/>
      <c r="CDV134" s="19"/>
      <c r="CDW134" s="19"/>
      <c r="CDX134" s="19"/>
      <c r="CDY134" s="19"/>
      <c r="CDZ134" s="19"/>
      <c r="CEA134" s="19"/>
      <c r="CEB134" s="19"/>
      <c r="CEC134" s="19"/>
      <c r="CED134" s="19"/>
      <c r="CEE134" s="19"/>
      <c r="CEF134" s="19"/>
      <c r="CEG134" s="19"/>
      <c r="CEH134" s="19"/>
      <c r="CEI134" s="19"/>
      <c r="CEJ134" s="19"/>
      <c r="CEK134" s="19"/>
      <c r="CEL134" s="19"/>
      <c r="CEM134" s="19"/>
      <c r="CEN134" s="19"/>
      <c r="CEO134" s="19"/>
      <c r="CEP134" s="19"/>
      <c r="CEQ134" s="19"/>
      <c r="CER134" s="19"/>
      <c r="CES134" s="19"/>
      <c r="CET134" s="19"/>
      <c r="CEU134" s="19"/>
      <c r="CEV134" s="19"/>
      <c r="CEW134" s="19"/>
      <c r="CEX134" s="19"/>
      <c r="CEY134" s="19"/>
      <c r="CEZ134" s="19"/>
      <c r="CFA134" s="19"/>
      <c r="CFB134" s="19"/>
      <c r="CFC134" s="19"/>
      <c r="CFD134" s="19"/>
      <c r="CFE134" s="19"/>
      <c r="CFF134" s="19"/>
      <c r="CFG134" s="19"/>
      <c r="CFH134" s="19"/>
      <c r="CFI134" s="19"/>
      <c r="CFJ134" s="19"/>
      <c r="CFK134" s="19"/>
      <c r="CFL134" s="19"/>
      <c r="CFM134" s="19"/>
      <c r="CFN134" s="19"/>
      <c r="CFO134" s="19"/>
      <c r="CFP134" s="19"/>
      <c r="CFQ134" s="19"/>
      <c r="CFR134" s="19"/>
      <c r="CFS134" s="19"/>
      <c r="CFT134" s="19"/>
      <c r="CFU134" s="19"/>
      <c r="CFV134" s="19"/>
      <c r="CFW134" s="19"/>
      <c r="CFX134" s="19"/>
      <c r="CFY134" s="19"/>
      <c r="CFZ134" s="19"/>
      <c r="CGA134" s="19"/>
      <c r="CGB134" s="19"/>
      <c r="CGC134" s="19"/>
      <c r="CGD134" s="19"/>
      <c r="CGE134" s="19"/>
      <c r="CGF134" s="19"/>
      <c r="CGG134" s="19"/>
      <c r="CGH134" s="19"/>
      <c r="CGI134" s="19"/>
      <c r="CGJ134" s="19"/>
      <c r="CGK134" s="19"/>
      <c r="CGL134" s="19"/>
      <c r="CGM134" s="19"/>
      <c r="CGN134" s="19"/>
      <c r="CGO134" s="19"/>
      <c r="CGP134" s="19"/>
      <c r="CGQ134" s="19"/>
      <c r="CGR134" s="19"/>
      <c r="CGS134" s="19"/>
      <c r="CGT134" s="19"/>
      <c r="CGU134" s="19"/>
      <c r="CGV134" s="19"/>
      <c r="CGW134" s="19"/>
      <c r="CGX134" s="19"/>
      <c r="CGY134" s="19"/>
      <c r="CGZ134" s="19"/>
      <c r="CHA134" s="19"/>
      <c r="CHB134" s="19"/>
      <c r="CHC134" s="19"/>
      <c r="CHD134" s="19"/>
      <c r="CHE134" s="19"/>
      <c r="CHF134" s="19"/>
      <c r="CHG134" s="19"/>
      <c r="CHH134" s="19"/>
      <c r="CHI134" s="19"/>
      <c r="CHJ134" s="19"/>
      <c r="CHK134" s="19"/>
      <c r="CHL134" s="19"/>
      <c r="CHM134" s="19"/>
      <c r="CHN134" s="19"/>
      <c r="CHO134" s="19"/>
      <c r="CHP134" s="19"/>
      <c r="CHQ134" s="19"/>
      <c r="CHR134" s="19"/>
      <c r="CHS134" s="19"/>
      <c r="CHT134" s="19"/>
      <c r="CHU134" s="19"/>
      <c r="CHV134" s="19"/>
      <c r="CHW134" s="19"/>
      <c r="CHX134" s="19"/>
      <c r="CHY134" s="19"/>
      <c r="CHZ134" s="19"/>
      <c r="CIA134" s="19"/>
      <c r="CIB134" s="19"/>
      <c r="CIC134" s="19"/>
      <c r="CID134" s="19"/>
      <c r="CIE134" s="19"/>
      <c r="CIF134" s="19"/>
      <c r="CIG134" s="19"/>
      <c r="CIH134" s="19"/>
      <c r="CII134" s="19"/>
      <c r="CIJ134" s="19"/>
      <c r="CIK134" s="19"/>
      <c r="CIL134" s="19"/>
      <c r="CIM134" s="19"/>
      <c r="CIN134" s="19"/>
      <c r="CIO134" s="19"/>
      <c r="CIP134" s="19"/>
      <c r="CIQ134" s="19"/>
      <c r="CIR134" s="19"/>
      <c r="CIS134" s="19"/>
      <c r="CIT134" s="19"/>
      <c r="CIU134" s="19"/>
      <c r="CIV134" s="19"/>
      <c r="CIW134" s="19"/>
      <c r="CIX134" s="19"/>
      <c r="CIY134" s="19"/>
      <c r="CIZ134" s="19"/>
      <c r="CJA134" s="19"/>
      <c r="CJB134" s="19"/>
      <c r="CJC134" s="19"/>
      <c r="CJD134" s="19"/>
      <c r="CJE134" s="19"/>
      <c r="CJF134" s="19"/>
      <c r="CJG134" s="19"/>
      <c r="CJH134" s="19"/>
      <c r="CJI134" s="19"/>
      <c r="CJJ134" s="19"/>
      <c r="CJK134" s="19"/>
      <c r="CJL134" s="19"/>
      <c r="CJM134" s="19"/>
      <c r="CJN134" s="19"/>
      <c r="CJO134" s="19"/>
      <c r="CJP134" s="19"/>
      <c r="CJQ134" s="19"/>
      <c r="CJR134" s="19"/>
      <c r="CJS134" s="19"/>
      <c r="CJT134" s="19"/>
      <c r="CJU134" s="19"/>
      <c r="CJV134" s="19"/>
      <c r="CJW134" s="19"/>
      <c r="CJX134" s="19"/>
      <c r="CJY134" s="19"/>
      <c r="CJZ134" s="19"/>
      <c r="CKA134" s="19"/>
      <c r="CKB134" s="19"/>
      <c r="CKC134" s="19"/>
      <c r="CKD134" s="19"/>
      <c r="CKE134" s="19"/>
      <c r="CKF134" s="19"/>
      <c r="CKG134" s="19"/>
      <c r="CKH134" s="19"/>
      <c r="CKI134" s="19"/>
      <c r="CKJ134" s="19"/>
      <c r="CKK134" s="19"/>
      <c r="CKL134" s="19"/>
      <c r="CKM134" s="19"/>
      <c r="CKN134" s="19"/>
      <c r="CKO134" s="19"/>
      <c r="CKP134" s="19"/>
      <c r="CKQ134" s="19"/>
      <c r="CKR134" s="19"/>
      <c r="CKS134" s="19"/>
      <c r="CKT134" s="19"/>
      <c r="CKU134" s="19"/>
      <c r="CKV134" s="19"/>
      <c r="CKW134" s="19"/>
      <c r="CKX134" s="19"/>
      <c r="CKY134" s="19"/>
      <c r="CKZ134" s="19"/>
      <c r="CLA134" s="19"/>
      <c r="CLB134" s="19"/>
      <c r="CLC134" s="19"/>
      <c r="CLD134" s="19"/>
      <c r="CLE134" s="19"/>
      <c r="CLF134" s="19"/>
      <c r="CLG134" s="19"/>
      <c r="CLH134" s="19"/>
      <c r="CLI134" s="19"/>
      <c r="CLJ134" s="19"/>
      <c r="CLK134" s="19"/>
      <c r="CLL134" s="19"/>
      <c r="CLM134" s="19"/>
      <c r="CLN134" s="19"/>
      <c r="CLO134" s="19"/>
      <c r="CLP134" s="19"/>
      <c r="CLQ134" s="19"/>
      <c r="CLR134" s="19"/>
      <c r="CLS134" s="19"/>
      <c r="CLT134" s="19"/>
      <c r="CLU134" s="19"/>
      <c r="CLV134" s="19"/>
      <c r="CLW134" s="19"/>
      <c r="CLX134" s="19"/>
      <c r="CLY134" s="19"/>
      <c r="CLZ134" s="19"/>
      <c r="CMA134" s="19"/>
      <c r="CMB134" s="19"/>
      <c r="CMC134" s="19"/>
      <c r="CMD134" s="19"/>
      <c r="CME134" s="19"/>
      <c r="CMF134" s="19"/>
      <c r="CMG134" s="19"/>
      <c r="CMH134" s="19"/>
      <c r="CMI134" s="19"/>
      <c r="CMJ134" s="19"/>
      <c r="CMK134" s="19"/>
      <c r="CML134" s="19"/>
      <c r="CMM134" s="19"/>
      <c r="CMN134" s="19"/>
      <c r="CMO134" s="19"/>
      <c r="CMP134" s="19"/>
      <c r="CMQ134" s="19"/>
      <c r="CMR134" s="19"/>
      <c r="CMS134" s="19"/>
      <c r="CMT134" s="19"/>
      <c r="CMU134" s="19"/>
      <c r="CMV134" s="19"/>
      <c r="CMW134" s="19"/>
      <c r="CMX134" s="19"/>
      <c r="CMY134" s="19"/>
      <c r="CMZ134" s="19"/>
      <c r="CNA134" s="19"/>
      <c r="CNB134" s="19"/>
      <c r="CNC134" s="19"/>
      <c r="CND134" s="19"/>
      <c r="CNE134" s="19"/>
      <c r="CNF134" s="19"/>
      <c r="CNG134" s="19"/>
      <c r="CNH134" s="19"/>
      <c r="CNI134" s="19"/>
      <c r="CNJ134" s="19"/>
      <c r="CNK134" s="19"/>
      <c r="CNL134" s="19"/>
      <c r="CNM134" s="19"/>
      <c r="CNN134" s="19"/>
      <c r="CNO134" s="19"/>
      <c r="CNP134" s="19"/>
      <c r="CNQ134" s="19"/>
      <c r="CNR134" s="19"/>
      <c r="CNS134" s="19"/>
      <c r="CNT134" s="19"/>
      <c r="CNU134" s="19"/>
      <c r="CNV134" s="19"/>
      <c r="CNW134" s="19"/>
      <c r="CNX134" s="19"/>
      <c r="CNY134" s="19"/>
      <c r="CNZ134" s="19"/>
      <c r="COA134" s="19"/>
      <c r="COB134" s="19"/>
      <c r="COC134" s="19"/>
      <c r="COD134" s="19"/>
      <c r="COE134" s="19"/>
      <c r="COF134" s="19"/>
      <c r="COG134" s="19"/>
      <c r="COH134" s="19"/>
      <c r="COI134" s="19"/>
      <c r="COJ134" s="19"/>
      <c r="COK134" s="19"/>
      <c r="COL134" s="19"/>
      <c r="COM134" s="19"/>
      <c r="CON134" s="19"/>
      <c r="COO134" s="19"/>
      <c r="COP134" s="19"/>
      <c r="COQ134" s="19"/>
      <c r="COR134" s="19"/>
      <c r="COS134" s="19"/>
      <c r="COT134" s="19"/>
      <c r="COU134" s="19"/>
      <c r="COV134" s="19"/>
      <c r="COW134" s="19"/>
      <c r="COX134" s="19"/>
      <c r="COY134" s="19"/>
      <c r="COZ134" s="19"/>
      <c r="CPA134" s="19"/>
      <c r="CPB134" s="19"/>
      <c r="CPC134" s="19"/>
      <c r="CPD134" s="19"/>
      <c r="CPE134" s="19"/>
      <c r="CPF134" s="19"/>
      <c r="CPG134" s="19"/>
      <c r="CPH134" s="19"/>
      <c r="CPI134" s="19"/>
      <c r="CPJ134" s="19"/>
      <c r="CPK134" s="19"/>
      <c r="CPL134" s="19"/>
      <c r="CPM134" s="19"/>
      <c r="CPN134" s="19"/>
      <c r="CPO134" s="19"/>
      <c r="CPP134" s="19"/>
      <c r="CPQ134" s="19"/>
      <c r="CPR134" s="19"/>
      <c r="CPS134" s="19"/>
      <c r="CPT134" s="19"/>
      <c r="CPU134" s="19"/>
      <c r="CPV134" s="19"/>
      <c r="CPW134" s="19"/>
      <c r="CPX134" s="19"/>
      <c r="CPY134" s="19"/>
      <c r="CPZ134" s="19"/>
      <c r="CQA134" s="19"/>
      <c r="CQB134" s="19"/>
      <c r="CQC134" s="19"/>
      <c r="CQD134" s="19"/>
      <c r="CQE134" s="19"/>
      <c r="CQF134" s="19"/>
      <c r="CQG134" s="19"/>
      <c r="CQH134" s="19"/>
      <c r="CQI134" s="19"/>
      <c r="CQJ134" s="19"/>
      <c r="CQK134" s="19"/>
      <c r="CQL134" s="19"/>
      <c r="CQM134" s="19"/>
      <c r="CQN134" s="19"/>
      <c r="CQO134" s="19"/>
      <c r="CQP134" s="19"/>
      <c r="CQQ134" s="19"/>
      <c r="CQR134" s="19"/>
      <c r="CQS134" s="19"/>
      <c r="CQT134" s="19"/>
      <c r="CQU134" s="19"/>
      <c r="CQV134" s="19"/>
      <c r="CQW134" s="19"/>
      <c r="CQX134" s="19"/>
      <c r="CQY134" s="19"/>
      <c r="CQZ134" s="19"/>
      <c r="CRA134" s="19"/>
      <c r="CRB134" s="19"/>
      <c r="CRC134" s="19"/>
      <c r="CRD134" s="19"/>
      <c r="CRE134" s="19"/>
      <c r="CRF134" s="19"/>
      <c r="CRG134" s="19"/>
      <c r="CRH134" s="19"/>
      <c r="CRI134" s="19"/>
      <c r="CRJ134" s="19"/>
      <c r="CRK134" s="19"/>
      <c r="CRL134" s="19"/>
      <c r="CRM134" s="19"/>
      <c r="CRN134" s="19"/>
      <c r="CRO134" s="19"/>
      <c r="CRP134" s="19"/>
      <c r="CRQ134" s="19"/>
      <c r="CRR134" s="19"/>
      <c r="CRS134" s="19"/>
      <c r="CRT134" s="19"/>
      <c r="CRU134" s="19"/>
      <c r="CRV134" s="19"/>
      <c r="CRW134" s="19"/>
      <c r="CRX134" s="19"/>
      <c r="CRY134" s="19"/>
      <c r="CRZ134" s="19"/>
      <c r="CSA134" s="19"/>
      <c r="CSB134" s="19"/>
      <c r="CSC134" s="19"/>
      <c r="CSD134" s="19"/>
      <c r="CSE134" s="19"/>
      <c r="CSF134" s="19"/>
      <c r="CSG134" s="19"/>
      <c r="CSH134" s="19"/>
      <c r="CSI134" s="19"/>
      <c r="CSJ134" s="19"/>
      <c r="CSK134" s="19"/>
      <c r="CSL134" s="19"/>
      <c r="CSM134" s="19"/>
      <c r="CSN134" s="19"/>
      <c r="CSO134" s="19"/>
      <c r="CSP134" s="19"/>
      <c r="CSQ134" s="19"/>
      <c r="CSR134" s="19"/>
      <c r="CSS134" s="19"/>
      <c r="CST134" s="19"/>
      <c r="CSU134" s="19"/>
      <c r="CSV134" s="19"/>
      <c r="CSW134" s="19"/>
      <c r="CSX134" s="19"/>
      <c r="CSY134" s="19"/>
      <c r="CSZ134" s="19"/>
      <c r="CTA134" s="19"/>
      <c r="CTB134" s="19"/>
      <c r="CTC134" s="19"/>
      <c r="CTD134" s="19"/>
      <c r="CTE134" s="19"/>
      <c r="CTF134" s="19"/>
      <c r="CTG134" s="19"/>
      <c r="CTH134" s="19"/>
      <c r="CTI134" s="19"/>
      <c r="CTJ134" s="19"/>
      <c r="CTK134" s="19"/>
      <c r="CTL134" s="19"/>
      <c r="CTM134" s="19"/>
      <c r="CTN134" s="19"/>
      <c r="CTO134" s="19"/>
      <c r="CTP134" s="19"/>
      <c r="CTQ134" s="19"/>
      <c r="CTR134" s="19"/>
      <c r="CTS134" s="19"/>
      <c r="CTT134" s="19"/>
      <c r="CTU134" s="19"/>
      <c r="CTV134" s="19"/>
      <c r="CTW134" s="19"/>
      <c r="CTX134" s="19"/>
      <c r="CTY134" s="19"/>
      <c r="CTZ134" s="19"/>
      <c r="CUA134" s="19"/>
      <c r="CUB134" s="19"/>
      <c r="CUC134" s="19"/>
      <c r="CUD134" s="19"/>
      <c r="CUE134" s="19"/>
      <c r="CUF134" s="19"/>
      <c r="CUG134" s="19"/>
      <c r="CUH134" s="19"/>
      <c r="CUI134" s="19"/>
      <c r="CUJ134" s="19"/>
      <c r="CUK134" s="19"/>
      <c r="CUL134" s="19"/>
      <c r="CUM134" s="19"/>
      <c r="CUN134" s="19"/>
      <c r="CUO134" s="19"/>
      <c r="CUP134" s="19"/>
      <c r="CUQ134" s="19"/>
      <c r="CUR134" s="19"/>
      <c r="CUS134" s="19"/>
      <c r="CUT134" s="19"/>
      <c r="CUU134" s="19"/>
      <c r="CUV134" s="19"/>
      <c r="CUW134" s="19"/>
      <c r="CUX134" s="19"/>
      <c r="CUY134" s="19"/>
      <c r="CUZ134" s="19"/>
      <c r="CVA134" s="19"/>
      <c r="CVB134" s="19"/>
      <c r="CVC134" s="19"/>
      <c r="CVD134" s="19"/>
      <c r="CVE134" s="19"/>
      <c r="CVF134" s="19"/>
      <c r="CVG134" s="19"/>
      <c r="CVH134" s="19"/>
      <c r="CVI134" s="19"/>
      <c r="CVJ134" s="19"/>
      <c r="CVK134" s="19"/>
      <c r="CVL134" s="19"/>
      <c r="CVM134" s="19"/>
      <c r="CVN134" s="19"/>
      <c r="CVO134" s="19"/>
      <c r="CVP134" s="19"/>
      <c r="CVQ134" s="19"/>
      <c r="CVR134" s="19"/>
      <c r="CVS134" s="19"/>
      <c r="CVT134" s="19"/>
      <c r="CVU134" s="19"/>
      <c r="CVV134" s="19"/>
      <c r="CVW134" s="19"/>
      <c r="CVX134" s="19"/>
      <c r="CVY134" s="19"/>
      <c r="CVZ134" s="19"/>
      <c r="CWA134" s="19"/>
      <c r="CWB134" s="19"/>
      <c r="CWC134" s="19"/>
      <c r="CWD134" s="19"/>
      <c r="CWE134" s="19"/>
      <c r="CWF134" s="19"/>
      <c r="CWG134" s="19"/>
      <c r="CWH134" s="19"/>
      <c r="CWI134" s="19"/>
      <c r="CWJ134" s="19"/>
      <c r="CWK134" s="19"/>
      <c r="CWL134" s="19"/>
      <c r="CWM134" s="19"/>
      <c r="CWN134" s="19"/>
      <c r="CWO134" s="19"/>
      <c r="CWP134" s="19"/>
      <c r="CWQ134" s="19"/>
      <c r="CWR134" s="19"/>
      <c r="CWS134" s="19"/>
      <c r="CWT134" s="19"/>
      <c r="CWU134" s="19"/>
      <c r="CWV134" s="19"/>
      <c r="CWW134" s="19"/>
      <c r="CWX134" s="19"/>
      <c r="CWY134" s="19"/>
      <c r="CWZ134" s="19"/>
      <c r="CXA134" s="19"/>
      <c r="CXB134" s="19"/>
      <c r="CXC134" s="19"/>
      <c r="CXD134" s="19"/>
      <c r="CXE134" s="19"/>
      <c r="CXF134" s="19"/>
      <c r="CXG134" s="19"/>
      <c r="CXH134" s="19"/>
      <c r="CXI134" s="19"/>
      <c r="CXJ134" s="19"/>
      <c r="CXK134" s="19"/>
      <c r="CXL134" s="19"/>
      <c r="CXM134" s="19"/>
      <c r="CXN134" s="19"/>
      <c r="CXO134" s="19"/>
      <c r="CXP134" s="19"/>
      <c r="CXQ134" s="19"/>
      <c r="CXR134" s="19"/>
      <c r="CXS134" s="19"/>
      <c r="CXT134" s="19"/>
      <c r="CXU134" s="19"/>
      <c r="CXV134" s="19"/>
      <c r="CXW134" s="19"/>
      <c r="CXX134" s="19"/>
      <c r="CXY134" s="19"/>
      <c r="CXZ134" s="19"/>
      <c r="CYA134" s="19"/>
      <c r="CYB134" s="19"/>
      <c r="CYC134" s="19"/>
      <c r="CYD134" s="19"/>
      <c r="CYE134" s="19"/>
      <c r="CYF134" s="19"/>
      <c r="CYG134" s="19"/>
      <c r="CYH134" s="19"/>
      <c r="CYI134" s="19"/>
      <c r="CYJ134" s="19"/>
      <c r="CYK134" s="19"/>
      <c r="CYL134" s="19"/>
      <c r="CYM134" s="19"/>
      <c r="CYN134" s="19"/>
      <c r="CYO134" s="19"/>
      <c r="CYP134" s="19"/>
      <c r="CYQ134" s="19"/>
      <c r="CYR134" s="19"/>
      <c r="CYS134" s="19"/>
      <c r="CYT134" s="19"/>
      <c r="CYU134" s="19"/>
      <c r="CYV134" s="19"/>
      <c r="CYW134" s="19"/>
      <c r="CYX134" s="19"/>
      <c r="CYY134" s="19"/>
      <c r="CYZ134" s="19"/>
      <c r="CZA134" s="19"/>
      <c r="CZB134" s="19"/>
      <c r="CZC134" s="19"/>
      <c r="CZD134" s="19"/>
      <c r="CZE134" s="19"/>
      <c r="CZF134" s="19"/>
      <c r="CZG134" s="19"/>
      <c r="CZH134" s="19"/>
      <c r="CZI134" s="19"/>
      <c r="CZJ134" s="19"/>
      <c r="CZK134" s="19"/>
      <c r="CZL134" s="19"/>
      <c r="CZM134" s="19"/>
      <c r="CZN134" s="19"/>
      <c r="CZO134" s="19"/>
      <c r="CZP134" s="19"/>
      <c r="CZQ134" s="19"/>
      <c r="CZR134" s="19"/>
      <c r="CZS134" s="19"/>
      <c r="CZT134" s="19"/>
      <c r="CZU134" s="19"/>
      <c r="CZV134" s="19"/>
      <c r="CZW134" s="19"/>
      <c r="CZX134" s="19"/>
      <c r="CZY134" s="19"/>
      <c r="CZZ134" s="19"/>
      <c r="DAA134" s="19"/>
      <c r="DAB134" s="19"/>
      <c r="DAC134" s="19"/>
      <c r="DAD134" s="19"/>
      <c r="DAE134" s="19"/>
      <c r="DAF134" s="19"/>
      <c r="DAG134" s="19"/>
      <c r="DAH134" s="19"/>
      <c r="DAI134" s="19"/>
      <c r="DAJ134" s="19"/>
      <c r="DAK134" s="19"/>
      <c r="DAL134" s="19"/>
      <c r="DAM134" s="19"/>
      <c r="DAN134" s="19"/>
      <c r="DAO134" s="19"/>
      <c r="DAP134" s="19"/>
      <c r="DAQ134" s="19"/>
      <c r="DAR134" s="19"/>
      <c r="DAS134" s="19"/>
      <c r="DAT134" s="19"/>
      <c r="DAU134" s="19"/>
      <c r="DAV134" s="19"/>
      <c r="DAW134" s="19"/>
      <c r="DAX134" s="19"/>
      <c r="DAY134" s="19"/>
      <c r="DAZ134" s="19"/>
      <c r="DBA134" s="19"/>
      <c r="DBB134" s="19"/>
      <c r="DBC134" s="19"/>
      <c r="DBD134" s="19"/>
      <c r="DBE134" s="19"/>
      <c r="DBF134" s="19"/>
      <c r="DBG134" s="19"/>
      <c r="DBH134" s="19"/>
      <c r="DBI134" s="19"/>
      <c r="DBJ134" s="19"/>
      <c r="DBK134" s="19"/>
      <c r="DBL134" s="19"/>
      <c r="DBM134" s="19"/>
      <c r="DBN134" s="19"/>
      <c r="DBO134" s="19"/>
      <c r="DBP134" s="19"/>
      <c r="DBQ134" s="19"/>
      <c r="DBR134" s="19"/>
      <c r="DBS134" s="19"/>
      <c r="DBT134" s="19"/>
      <c r="DBU134" s="19"/>
      <c r="DBV134" s="19"/>
      <c r="DBW134" s="19"/>
      <c r="DBX134" s="19"/>
      <c r="DBY134" s="19"/>
      <c r="DBZ134" s="19"/>
      <c r="DCA134" s="19"/>
      <c r="DCB134" s="19"/>
      <c r="DCC134" s="19"/>
      <c r="DCD134" s="19"/>
      <c r="DCE134" s="19"/>
      <c r="DCF134" s="19"/>
      <c r="DCG134" s="19"/>
      <c r="DCH134" s="19"/>
      <c r="DCI134" s="19"/>
      <c r="DCJ134" s="19"/>
      <c r="DCK134" s="19"/>
      <c r="DCL134" s="19"/>
      <c r="DCM134" s="19"/>
      <c r="DCN134" s="19"/>
      <c r="DCO134" s="19"/>
      <c r="DCP134" s="19"/>
      <c r="DCQ134" s="19"/>
      <c r="DCR134" s="19"/>
      <c r="DCS134" s="19"/>
      <c r="DCT134" s="19"/>
      <c r="DCU134" s="19"/>
      <c r="DCV134" s="19"/>
      <c r="DCW134" s="19"/>
      <c r="DCX134" s="19"/>
      <c r="DCY134" s="19"/>
      <c r="DCZ134" s="19"/>
      <c r="DDA134" s="19"/>
      <c r="DDB134" s="19"/>
      <c r="DDC134" s="19"/>
      <c r="DDD134" s="19"/>
      <c r="DDE134" s="19"/>
      <c r="DDF134" s="19"/>
      <c r="DDG134" s="19"/>
      <c r="DDH134" s="19"/>
      <c r="DDI134" s="19"/>
      <c r="DDJ134" s="19"/>
      <c r="DDK134" s="19"/>
      <c r="DDL134" s="19"/>
      <c r="DDM134" s="19"/>
      <c r="DDN134" s="19"/>
      <c r="DDO134" s="19"/>
      <c r="DDP134" s="19"/>
      <c r="DDQ134" s="19"/>
      <c r="DDR134" s="19"/>
      <c r="DDS134" s="19"/>
      <c r="DDT134" s="19"/>
      <c r="DDU134" s="19"/>
      <c r="DDV134" s="19"/>
      <c r="DDW134" s="19"/>
      <c r="DDX134" s="19"/>
      <c r="DDY134" s="19"/>
      <c r="DDZ134" s="19"/>
      <c r="DEA134" s="19"/>
      <c r="DEB134" s="19"/>
      <c r="DEC134" s="19"/>
      <c r="DED134" s="19"/>
      <c r="DEE134" s="19"/>
      <c r="DEF134" s="19"/>
      <c r="DEG134" s="19"/>
      <c r="DEH134" s="19"/>
      <c r="DEI134" s="19"/>
      <c r="DEJ134" s="19"/>
      <c r="DEK134" s="19"/>
      <c r="DEL134" s="19"/>
      <c r="DEM134" s="19"/>
      <c r="DEN134" s="19"/>
      <c r="DEO134" s="19"/>
      <c r="DEP134" s="19"/>
      <c r="DEQ134" s="19"/>
      <c r="DER134" s="19"/>
      <c r="DES134" s="19"/>
      <c r="DET134" s="19"/>
      <c r="DEU134" s="19"/>
      <c r="DEV134" s="19"/>
      <c r="DEW134" s="19"/>
      <c r="DEX134" s="19"/>
      <c r="DEY134" s="19"/>
      <c r="DEZ134" s="19"/>
      <c r="DFA134" s="19"/>
      <c r="DFB134" s="19"/>
      <c r="DFC134" s="19"/>
      <c r="DFD134" s="19"/>
      <c r="DFE134" s="19"/>
      <c r="DFF134" s="19"/>
      <c r="DFG134" s="19"/>
      <c r="DFH134" s="19"/>
      <c r="DFI134" s="19"/>
      <c r="DFJ134" s="19"/>
      <c r="DFK134" s="19"/>
      <c r="DFL134" s="19"/>
      <c r="DFM134" s="19"/>
      <c r="DFN134" s="19"/>
      <c r="DFO134" s="19"/>
      <c r="DFP134" s="19"/>
      <c r="DFQ134" s="19"/>
      <c r="DFR134" s="19"/>
      <c r="DFS134" s="19"/>
      <c r="DFT134" s="19"/>
      <c r="DFU134" s="19"/>
      <c r="DFV134" s="19"/>
      <c r="DFW134" s="19"/>
      <c r="DFX134" s="19"/>
      <c r="DFY134" s="19"/>
      <c r="DFZ134" s="19"/>
      <c r="DGA134" s="19"/>
      <c r="DGB134" s="19"/>
      <c r="DGC134" s="19"/>
      <c r="DGD134" s="19"/>
      <c r="DGE134" s="19"/>
      <c r="DGF134" s="19"/>
      <c r="DGG134" s="19"/>
      <c r="DGH134" s="19"/>
      <c r="DGI134" s="19"/>
      <c r="DGJ134" s="19"/>
      <c r="DGK134" s="19"/>
      <c r="DGL134" s="19"/>
      <c r="DGM134" s="19"/>
      <c r="DGN134" s="19"/>
      <c r="DGO134" s="19"/>
      <c r="DGP134" s="19"/>
      <c r="DGQ134" s="19"/>
      <c r="DGR134" s="19"/>
      <c r="DGS134" s="19"/>
      <c r="DGT134" s="19"/>
      <c r="DGU134" s="19"/>
      <c r="DGV134" s="19"/>
      <c r="DGW134" s="19"/>
      <c r="DGX134" s="19"/>
      <c r="DGY134" s="19"/>
      <c r="DGZ134" s="19"/>
      <c r="DHA134" s="19"/>
      <c r="DHB134" s="19"/>
      <c r="DHC134" s="19"/>
      <c r="DHD134" s="19"/>
      <c r="DHE134" s="19"/>
      <c r="DHF134" s="19"/>
      <c r="DHG134" s="19"/>
      <c r="DHH134" s="19"/>
      <c r="DHI134" s="19"/>
      <c r="DHJ134" s="19"/>
      <c r="DHK134" s="19"/>
      <c r="DHL134" s="19"/>
      <c r="DHM134" s="19"/>
      <c r="DHN134" s="19"/>
      <c r="DHO134" s="19"/>
      <c r="DHP134" s="19"/>
      <c r="DHQ134" s="19"/>
      <c r="DHR134" s="19"/>
      <c r="DHS134" s="19"/>
      <c r="DHT134" s="19"/>
      <c r="DHU134" s="19"/>
      <c r="DHV134" s="19"/>
      <c r="DHW134" s="19"/>
      <c r="DHX134" s="19"/>
      <c r="DHY134" s="19"/>
      <c r="DHZ134" s="19"/>
      <c r="DIA134" s="19"/>
      <c r="DIB134" s="19"/>
      <c r="DIC134" s="19"/>
      <c r="DID134" s="19"/>
      <c r="DIE134" s="19"/>
      <c r="DIF134" s="19"/>
      <c r="DIG134" s="19"/>
      <c r="DIH134" s="19"/>
      <c r="DII134" s="19"/>
      <c r="DIJ134" s="19"/>
      <c r="DIK134" s="19"/>
      <c r="DIL134" s="19"/>
      <c r="DIM134" s="19"/>
      <c r="DIN134" s="19"/>
      <c r="DIO134" s="19"/>
      <c r="DIP134" s="19"/>
      <c r="DIQ134" s="19"/>
      <c r="DIR134" s="19"/>
      <c r="DIS134" s="19"/>
      <c r="DIT134" s="19"/>
      <c r="DIU134" s="19"/>
      <c r="DIV134" s="19"/>
      <c r="DIW134" s="19"/>
      <c r="DIX134" s="19"/>
      <c r="DIY134" s="19"/>
      <c r="DIZ134" s="19"/>
      <c r="DJA134" s="19"/>
      <c r="DJB134" s="19"/>
      <c r="DJC134" s="19"/>
      <c r="DJD134" s="19"/>
      <c r="DJE134" s="19"/>
      <c r="DJF134" s="19"/>
      <c r="DJG134" s="19"/>
      <c r="DJH134" s="19"/>
      <c r="DJI134" s="19"/>
      <c r="DJJ134" s="19"/>
      <c r="DJK134" s="19"/>
      <c r="DJL134" s="19"/>
      <c r="DJM134" s="19"/>
      <c r="DJN134" s="19"/>
      <c r="DJO134" s="19"/>
      <c r="DJP134" s="19"/>
      <c r="DJQ134" s="19"/>
      <c r="DJR134" s="19"/>
      <c r="DJS134" s="19"/>
      <c r="DJT134" s="19"/>
      <c r="DJU134" s="19"/>
      <c r="DJV134" s="19"/>
      <c r="DJW134" s="19"/>
      <c r="DJX134" s="19"/>
      <c r="DJY134" s="19"/>
      <c r="DJZ134" s="19"/>
      <c r="DKA134" s="19"/>
      <c r="DKB134" s="19"/>
      <c r="DKC134" s="19"/>
      <c r="DKD134" s="19"/>
      <c r="DKE134" s="19"/>
      <c r="DKF134" s="19"/>
      <c r="DKG134" s="19"/>
      <c r="DKH134" s="19"/>
      <c r="DKI134" s="19"/>
      <c r="DKJ134" s="19"/>
      <c r="DKK134" s="19"/>
      <c r="DKL134" s="19"/>
      <c r="DKM134" s="19"/>
      <c r="DKN134" s="19"/>
      <c r="DKO134" s="19"/>
      <c r="DKP134" s="19"/>
      <c r="DKQ134" s="19"/>
      <c r="DKR134" s="19"/>
      <c r="DKS134" s="19"/>
      <c r="DKT134" s="19"/>
      <c r="DKU134" s="19"/>
      <c r="DKV134" s="19"/>
      <c r="DKW134" s="19"/>
      <c r="DKX134" s="19"/>
      <c r="DKY134" s="19"/>
      <c r="DKZ134" s="19"/>
      <c r="DLA134" s="19"/>
      <c r="DLB134" s="19"/>
      <c r="DLC134" s="19"/>
      <c r="DLD134" s="19"/>
      <c r="DLE134" s="19"/>
      <c r="DLF134" s="19"/>
      <c r="DLG134" s="19"/>
      <c r="DLH134" s="19"/>
      <c r="DLI134" s="19"/>
      <c r="DLJ134" s="19"/>
      <c r="DLK134" s="19"/>
      <c r="DLL134" s="19"/>
      <c r="DLM134" s="19"/>
      <c r="DLN134" s="19"/>
      <c r="DLO134" s="19"/>
      <c r="DLP134" s="19"/>
      <c r="DLQ134" s="19"/>
      <c r="DLR134" s="19"/>
      <c r="DLS134" s="19"/>
      <c r="DLT134" s="19"/>
      <c r="DLU134" s="19"/>
      <c r="DLV134" s="19"/>
      <c r="DLW134" s="19"/>
      <c r="DLX134" s="19"/>
      <c r="DLY134" s="19"/>
      <c r="DLZ134" s="19"/>
      <c r="DMA134" s="19"/>
      <c r="DMB134" s="19"/>
      <c r="DMC134" s="19"/>
      <c r="DMD134" s="19"/>
      <c r="DME134" s="19"/>
      <c r="DMF134" s="19"/>
      <c r="DMG134" s="19"/>
      <c r="DMH134" s="19"/>
      <c r="DMI134" s="19"/>
      <c r="DMJ134" s="19"/>
      <c r="DMK134" s="19"/>
      <c r="DML134" s="19"/>
      <c r="DMM134" s="19"/>
      <c r="DMN134" s="19"/>
      <c r="DMO134" s="19"/>
      <c r="DMP134" s="19"/>
      <c r="DMQ134" s="19"/>
      <c r="DMR134" s="19"/>
      <c r="DMS134" s="19"/>
      <c r="DMT134" s="19"/>
      <c r="DMU134" s="19"/>
      <c r="DMV134" s="19"/>
      <c r="DMW134" s="19"/>
      <c r="DMX134" s="19"/>
      <c r="DMY134" s="19"/>
      <c r="DMZ134" s="19"/>
      <c r="DNA134" s="19"/>
      <c r="DNB134" s="19"/>
      <c r="DNC134" s="19"/>
      <c r="DND134" s="19"/>
      <c r="DNE134" s="19"/>
      <c r="DNF134" s="19"/>
      <c r="DNG134" s="19"/>
      <c r="DNH134" s="19"/>
      <c r="DNI134" s="19"/>
      <c r="DNJ134" s="19"/>
      <c r="DNK134" s="19"/>
      <c r="DNL134" s="19"/>
      <c r="DNM134" s="19"/>
      <c r="DNN134" s="19"/>
      <c r="DNO134" s="19"/>
      <c r="DNP134" s="19"/>
      <c r="DNQ134" s="19"/>
      <c r="DNR134" s="19"/>
      <c r="DNS134" s="19"/>
      <c r="DNT134" s="19"/>
      <c r="DNU134" s="19"/>
      <c r="DNV134" s="19"/>
      <c r="DNW134" s="19"/>
      <c r="DNX134" s="19"/>
      <c r="DNY134" s="19"/>
      <c r="DNZ134" s="19"/>
      <c r="DOA134" s="19"/>
      <c r="DOB134" s="19"/>
      <c r="DOC134" s="19"/>
      <c r="DOD134" s="19"/>
      <c r="DOE134" s="19"/>
      <c r="DOF134" s="19"/>
      <c r="DOG134" s="19"/>
      <c r="DOH134" s="19"/>
      <c r="DOI134" s="19"/>
      <c r="DOJ134" s="19"/>
      <c r="DOK134" s="19"/>
      <c r="DOL134" s="19"/>
      <c r="DOM134" s="19"/>
      <c r="DON134" s="19"/>
      <c r="DOO134" s="19"/>
      <c r="DOP134" s="19"/>
      <c r="DOQ134" s="19"/>
      <c r="DOR134" s="19"/>
      <c r="DOS134" s="19"/>
      <c r="DOT134" s="19"/>
      <c r="DOU134" s="19"/>
      <c r="DOV134" s="19"/>
      <c r="DOW134" s="19"/>
      <c r="DOX134" s="19"/>
      <c r="DOY134" s="19"/>
      <c r="DOZ134" s="19"/>
      <c r="DPA134" s="19"/>
      <c r="DPB134" s="19"/>
      <c r="DPC134" s="19"/>
      <c r="DPD134" s="19"/>
      <c r="DPE134" s="19"/>
      <c r="DPF134" s="19"/>
      <c r="DPG134" s="19"/>
      <c r="DPH134" s="19"/>
      <c r="DPI134" s="19"/>
      <c r="DPJ134" s="19"/>
      <c r="DPK134" s="19"/>
      <c r="DPL134" s="19"/>
      <c r="DPM134" s="19"/>
      <c r="DPN134" s="19"/>
      <c r="DPO134" s="19"/>
      <c r="DPP134" s="19"/>
      <c r="DPQ134" s="19"/>
      <c r="DPR134" s="19"/>
      <c r="DPS134" s="19"/>
      <c r="DPT134" s="19"/>
      <c r="DPU134" s="19"/>
      <c r="DPV134" s="19"/>
      <c r="DPW134" s="19"/>
      <c r="DPX134" s="19"/>
      <c r="DPY134" s="19"/>
      <c r="DPZ134" s="19"/>
      <c r="DQA134" s="19"/>
      <c r="DQB134" s="19"/>
      <c r="DQC134" s="19"/>
      <c r="DQD134" s="19"/>
      <c r="DQE134" s="19"/>
      <c r="DQF134" s="19"/>
      <c r="DQG134" s="19"/>
      <c r="DQH134" s="19"/>
      <c r="DQI134" s="19"/>
      <c r="DQJ134" s="19"/>
      <c r="DQK134" s="19"/>
      <c r="DQL134" s="19"/>
      <c r="DQM134" s="19"/>
      <c r="DQN134" s="19"/>
      <c r="DQO134" s="19"/>
      <c r="DQP134" s="19"/>
      <c r="DQQ134" s="19"/>
      <c r="DQR134" s="19"/>
      <c r="DQS134" s="19"/>
      <c r="DQT134" s="19"/>
      <c r="DQU134" s="19"/>
      <c r="DQV134" s="19"/>
      <c r="DQW134" s="19"/>
      <c r="DQX134" s="19"/>
      <c r="DQY134" s="19"/>
      <c r="DQZ134" s="19"/>
      <c r="DRA134" s="19"/>
      <c r="DRB134" s="19"/>
      <c r="DRC134" s="19"/>
      <c r="DRD134" s="19"/>
      <c r="DRE134" s="19"/>
      <c r="DRF134" s="19"/>
      <c r="DRG134" s="19"/>
      <c r="DRH134" s="19"/>
      <c r="DRI134" s="19"/>
      <c r="DRJ134" s="19"/>
      <c r="DRK134" s="19"/>
      <c r="DRL134" s="19"/>
      <c r="DRM134" s="19"/>
      <c r="DRN134" s="19"/>
      <c r="DRO134" s="19"/>
      <c r="DRP134" s="19"/>
      <c r="DRQ134" s="19"/>
      <c r="DRR134" s="19"/>
      <c r="DRS134" s="19"/>
      <c r="DRT134" s="19"/>
      <c r="DRU134" s="19"/>
      <c r="DRV134" s="19"/>
      <c r="DRW134" s="19"/>
      <c r="DRX134" s="19"/>
      <c r="DRY134" s="19"/>
      <c r="DRZ134" s="19"/>
      <c r="DSA134" s="19"/>
      <c r="DSB134" s="19"/>
      <c r="DSC134" s="19"/>
      <c r="DSD134" s="19"/>
      <c r="DSE134" s="19"/>
      <c r="DSF134" s="19"/>
      <c r="DSG134" s="19"/>
      <c r="DSH134" s="19"/>
      <c r="DSI134" s="19"/>
      <c r="DSJ134" s="19"/>
      <c r="DSK134" s="19"/>
      <c r="DSL134" s="19"/>
      <c r="DSM134" s="19"/>
      <c r="DSN134" s="19"/>
      <c r="DSO134" s="19"/>
      <c r="DSP134" s="19"/>
      <c r="DSQ134" s="19"/>
      <c r="DSR134" s="19"/>
      <c r="DSS134" s="19"/>
      <c r="DST134" s="19"/>
      <c r="DSU134" s="19"/>
      <c r="DSV134" s="19"/>
      <c r="DSW134" s="19"/>
      <c r="DSX134" s="19"/>
      <c r="DSY134" s="19"/>
      <c r="DSZ134" s="19"/>
      <c r="DTA134" s="19"/>
      <c r="DTB134" s="19"/>
      <c r="DTC134" s="19"/>
      <c r="DTD134" s="19"/>
      <c r="DTE134" s="19"/>
      <c r="DTF134" s="19"/>
      <c r="DTG134" s="19"/>
      <c r="DTH134" s="19"/>
      <c r="DTI134" s="19"/>
      <c r="DTJ134" s="19"/>
      <c r="DTK134" s="19"/>
      <c r="DTL134" s="19"/>
      <c r="DTM134" s="19"/>
      <c r="DTN134" s="19"/>
      <c r="DTO134" s="19"/>
      <c r="DTP134" s="19"/>
      <c r="DTQ134" s="19"/>
      <c r="DTR134" s="19"/>
      <c r="DTS134" s="19"/>
      <c r="DTT134" s="19"/>
      <c r="DTU134" s="19"/>
      <c r="DTV134" s="19"/>
      <c r="DTW134" s="19"/>
      <c r="DTX134" s="19"/>
      <c r="DTY134" s="19"/>
      <c r="DTZ134" s="19"/>
      <c r="DUA134" s="19"/>
      <c r="DUB134" s="19"/>
      <c r="DUC134" s="19"/>
      <c r="DUD134" s="19"/>
      <c r="DUE134" s="19"/>
      <c r="DUF134" s="19"/>
      <c r="DUG134" s="19"/>
      <c r="DUH134" s="19"/>
      <c r="DUI134" s="19"/>
      <c r="DUJ134" s="19"/>
      <c r="DUK134" s="19"/>
      <c r="DUL134" s="19"/>
      <c r="DUM134" s="19"/>
      <c r="DUN134" s="19"/>
      <c r="DUO134" s="19"/>
      <c r="DUP134" s="19"/>
      <c r="DUQ134" s="19"/>
      <c r="DUR134" s="19"/>
      <c r="DUS134" s="19"/>
      <c r="DUT134" s="19"/>
      <c r="DUU134" s="19"/>
      <c r="DUV134" s="19"/>
      <c r="DUW134" s="19"/>
      <c r="DUX134" s="19"/>
      <c r="DUY134" s="19"/>
      <c r="DUZ134" s="19"/>
      <c r="DVA134" s="19"/>
      <c r="DVB134" s="19"/>
      <c r="DVC134" s="19"/>
      <c r="DVD134" s="19"/>
      <c r="DVE134" s="19"/>
      <c r="DVF134" s="19"/>
      <c r="DVG134" s="19"/>
      <c r="DVH134" s="19"/>
      <c r="DVI134" s="19"/>
      <c r="DVJ134" s="19"/>
      <c r="DVK134" s="19"/>
      <c r="DVL134" s="19"/>
      <c r="DVM134" s="19"/>
      <c r="DVN134" s="19"/>
      <c r="DVO134" s="19"/>
      <c r="DVP134" s="19"/>
      <c r="DVQ134" s="19"/>
      <c r="DVR134" s="19"/>
      <c r="DVS134" s="19"/>
      <c r="DVT134" s="19"/>
      <c r="DVU134" s="19"/>
      <c r="DVV134" s="19"/>
      <c r="DVW134" s="19"/>
      <c r="DVX134" s="19"/>
      <c r="DVY134" s="19"/>
      <c r="DVZ134" s="19"/>
      <c r="DWA134" s="19"/>
      <c r="DWB134" s="19"/>
      <c r="DWC134" s="19"/>
      <c r="DWD134" s="19"/>
      <c r="DWE134" s="19"/>
      <c r="DWF134" s="19"/>
      <c r="DWG134" s="19"/>
      <c r="DWH134" s="19"/>
      <c r="DWI134" s="19"/>
      <c r="DWJ134" s="19"/>
      <c r="DWK134" s="19"/>
      <c r="DWL134" s="19"/>
      <c r="DWM134" s="19"/>
      <c r="DWN134" s="19"/>
      <c r="DWO134" s="19"/>
      <c r="DWP134" s="19"/>
      <c r="DWQ134" s="19"/>
      <c r="DWR134" s="19"/>
      <c r="DWS134" s="19"/>
      <c r="DWT134" s="19"/>
      <c r="DWU134" s="19"/>
      <c r="DWV134" s="19"/>
      <c r="DWW134" s="19"/>
      <c r="DWX134" s="19"/>
      <c r="DWY134" s="19"/>
      <c r="DWZ134" s="19"/>
      <c r="DXA134" s="19"/>
      <c r="DXB134" s="19"/>
      <c r="DXC134" s="19"/>
      <c r="DXD134" s="19"/>
      <c r="DXE134" s="19"/>
      <c r="DXF134" s="19"/>
      <c r="DXG134" s="19"/>
      <c r="DXH134" s="19"/>
      <c r="DXI134" s="19"/>
      <c r="DXJ134" s="19"/>
      <c r="DXK134" s="19"/>
      <c r="DXL134" s="19"/>
      <c r="DXM134" s="19"/>
      <c r="DXN134" s="19"/>
      <c r="DXO134" s="19"/>
      <c r="DXP134" s="19"/>
      <c r="DXQ134" s="19"/>
      <c r="DXR134" s="19"/>
      <c r="DXS134" s="19"/>
      <c r="DXT134" s="19"/>
      <c r="DXU134" s="19"/>
      <c r="DXV134" s="19"/>
      <c r="DXW134" s="19"/>
      <c r="DXX134" s="19"/>
      <c r="DXY134" s="19"/>
      <c r="DXZ134" s="19"/>
      <c r="DYA134" s="19"/>
      <c r="DYB134" s="19"/>
      <c r="DYC134" s="19"/>
      <c r="DYD134" s="19"/>
      <c r="DYE134" s="19"/>
      <c r="DYF134" s="19"/>
      <c r="DYG134" s="19"/>
      <c r="DYH134" s="19"/>
      <c r="DYI134" s="19"/>
      <c r="DYJ134" s="19"/>
      <c r="DYK134" s="19"/>
      <c r="DYL134" s="19"/>
      <c r="DYM134" s="19"/>
      <c r="DYN134" s="19"/>
      <c r="DYO134" s="19"/>
      <c r="DYP134" s="19"/>
      <c r="DYQ134" s="19"/>
      <c r="DYR134" s="19"/>
      <c r="DYS134" s="19"/>
      <c r="DYT134" s="19"/>
      <c r="DYU134" s="19"/>
      <c r="DYV134" s="19"/>
      <c r="DYW134" s="19"/>
      <c r="DYX134" s="19"/>
      <c r="DYY134" s="19"/>
      <c r="DYZ134" s="19"/>
      <c r="DZA134" s="19"/>
      <c r="DZB134" s="19"/>
      <c r="DZC134" s="19"/>
      <c r="DZD134" s="19"/>
      <c r="DZE134" s="19"/>
      <c r="DZF134" s="19"/>
      <c r="DZG134" s="19"/>
      <c r="DZH134" s="19"/>
      <c r="DZI134" s="19"/>
      <c r="DZJ134" s="19"/>
      <c r="DZK134" s="19"/>
      <c r="DZL134" s="19"/>
      <c r="DZM134" s="19"/>
      <c r="DZN134" s="19"/>
      <c r="DZO134" s="19"/>
      <c r="DZP134" s="19"/>
      <c r="DZQ134" s="19"/>
      <c r="DZR134" s="19"/>
      <c r="DZS134" s="19"/>
      <c r="DZT134" s="19"/>
      <c r="DZU134" s="19"/>
      <c r="DZV134" s="19"/>
      <c r="DZW134" s="19"/>
      <c r="DZX134" s="19"/>
      <c r="DZY134" s="19"/>
      <c r="DZZ134" s="19"/>
      <c r="EAA134" s="19"/>
      <c r="EAB134" s="19"/>
      <c r="EAC134" s="19"/>
      <c r="EAD134" s="19"/>
      <c r="EAE134" s="19"/>
      <c r="EAF134" s="19"/>
      <c r="EAG134" s="19"/>
      <c r="EAH134" s="19"/>
      <c r="EAI134" s="19"/>
      <c r="EAJ134" s="19"/>
      <c r="EAK134" s="19"/>
      <c r="EAL134" s="19"/>
      <c r="EAM134" s="19"/>
      <c r="EAN134" s="19"/>
      <c r="EAO134" s="19"/>
      <c r="EAP134" s="19"/>
      <c r="EAQ134" s="19"/>
      <c r="EAR134" s="19"/>
      <c r="EAS134" s="19"/>
      <c r="EAT134" s="19"/>
      <c r="EAU134" s="19"/>
      <c r="EAV134" s="19"/>
      <c r="EAW134" s="19"/>
      <c r="EAX134" s="19"/>
      <c r="EAY134" s="19"/>
      <c r="EAZ134" s="19"/>
      <c r="EBA134" s="19"/>
      <c r="EBB134" s="19"/>
      <c r="EBC134" s="19"/>
      <c r="EBD134" s="19"/>
      <c r="EBE134" s="19"/>
      <c r="EBF134" s="19"/>
      <c r="EBG134" s="19"/>
      <c r="EBH134" s="19"/>
      <c r="EBI134" s="19"/>
      <c r="EBJ134" s="19"/>
      <c r="EBK134" s="19"/>
      <c r="EBL134" s="19"/>
      <c r="EBM134" s="19"/>
      <c r="EBN134" s="19"/>
      <c r="EBO134" s="19"/>
      <c r="EBP134" s="19"/>
      <c r="EBQ134" s="19"/>
      <c r="EBR134" s="19"/>
      <c r="EBS134" s="19"/>
      <c r="EBT134" s="19"/>
      <c r="EBU134" s="19"/>
      <c r="EBV134" s="19"/>
      <c r="EBW134" s="19"/>
      <c r="EBX134" s="19"/>
      <c r="EBY134" s="19"/>
      <c r="EBZ134" s="19"/>
      <c r="ECA134" s="19"/>
      <c r="ECB134" s="19"/>
      <c r="ECC134" s="19"/>
      <c r="ECD134" s="19"/>
      <c r="ECE134" s="19"/>
      <c r="ECF134" s="19"/>
      <c r="ECG134" s="19"/>
      <c r="ECH134" s="19"/>
      <c r="ECI134" s="19"/>
      <c r="ECJ134" s="19"/>
      <c r="ECK134" s="19"/>
      <c r="ECL134" s="19"/>
      <c r="ECM134" s="19"/>
      <c r="ECN134" s="19"/>
      <c r="ECO134" s="19"/>
      <c r="ECP134" s="19"/>
      <c r="ECQ134" s="19"/>
      <c r="ECR134" s="19"/>
      <c r="ECS134" s="19"/>
      <c r="ECT134" s="19"/>
      <c r="ECU134" s="19"/>
      <c r="ECV134" s="19"/>
      <c r="ECW134" s="19"/>
      <c r="ECX134" s="19"/>
      <c r="ECY134" s="19"/>
      <c r="ECZ134" s="19"/>
      <c r="EDA134" s="19"/>
      <c r="EDB134" s="19"/>
      <c r="EDC134" s="19"/>
      <c r="EDD134" s="19"/>
      <c r="EDE134" s="19"/>
      <c r="EDF134" s="19"/>
      <c r="EDG134" s="19"/>
      <c r="EDH134" s="19"/>
      <c r="EDI134" s="19"/>
      <c r="EDJ134" s="19"/>
      <c r="EDK134" s="19"/>
      <c r="EDL134" s="19"/>
      <c r="EDM134" s="19"/>
      <c r="EDN134" s="19"/>
      <c r="EDO134" s="19"/>
      <c r="EDP134" s="19"/>
      <c r="EDQ134" s="19"/>
      <c r="EDR134" s="19"/>
      <c r="EDS134" s="19"/>
      <c r="EDT134" s="19"/>
      <c r="EDU134" s="19"/>
      <c r="EDV134" s="19"/>
      <c r="EDW134" s="19"/>
      <c r="EDX134" s="19"/>
      <c r="EDY134" s="19"/>
      <c r="EDZ134" s="19"/>
      <c r="EEA134" s="19"/>
      <c r="EEB134" s="19"/>
      <c r="EEC134" s="19"/>
      <c r="EED134" s="19"/>
      <c r="EEE134" s="19"/>
      <c r="EEF134" s="19"/>
      <c r="EEG134" s="19"/>
      <c r="EEH134" s="19"/>
      <c r="EEI134" s="19"/>
      <c r="EEJ134" s="19"/>
      <c r="EEK134" s="19"/>
      <c r="EEL134" s="19"/>
      <c r="EEM134" s="19"/>
      <c r="EEN134" s="19"/>
      <c r="EEO134" s="19"/>
      <c r="EEP134" s="19"/>
      <c r="EEQ134" s="19"/>
      <c r="EER134" s="19"/>
      <c r="EES134" s="19"/>
      <c r="EET134" s="19"/>
      <c r="EEU134" s="19"/>
      <c r="EEV134" s="19"/>
      <c r="EEW134" s="19"/>
      <c r="EEX134" s="19"/>
      <c r="EEY134" s="19"/>
      <c r="EEZ134" s="19"/>
      <c r="EFA134" s="19"/>
      <c r="EFB134" s="19"/>
      <c r="EFC134" s="19"/>
      <c r="EFD134" s="19"/>
      <c r="EFE134" s="19"/>
      <c r="EFF134" s="19"/>
      <c r="EFG134" s="19"/>
      <c r="EFH134" s="19"/>
      <c r="EFI134" s="19"/>
      <c r="EFJ134" s="19"/>
      <c r="EFK134" s="19"/>
      <c r="EFL134" s="19"/>
      <c r="EFM134" s="19"/>
      <c r="EFN134" s="19"/>
      <c r="EFO134" s="19"/>
      <c r="EFP134" s="19"/>
      <c r="EFQ134" s="19"/>
      <c r="EFR134" s="19"/>
      <c r="EFS134" s="19"/>
      <c r="EFT134" s="19"/>
      <c r="EFU134" s="19"/>
      <c r="EFV134" s="19"/>
      <c r="EFW134" s="19"/>
      <c r="EFX134" s="19"/>
      <c r="EFY134" s="19"/>
      <c r="EFZ134" s="19"/>
      <c r="EGA134" s="19"/>
      <c r="EGB134" s="19"/>
      <c r="EGC134" s="19"/>
      <c r="EGD134" s="19"/>
      <c r="EGE134" s="19"/>
      <c r="EGF134" s="19"/>
      <c r="EGG134" s="19"/>
      <c r="EGH134" s="19"/>
      <c r="EGI134" s="19"/>
      <c r="EGJ134" s="19"/>
      <c r="EGK134" s="19"/>
      <c r="EGL134" s="19"/>
      <c r="EGM134" s="19"/>
      <c r="EGN134" s="19"/>
      <c r="EGO134" s="19"/>
      <c r="EGP134" s="19"/>
      <c r="EGQ134" s="19"/>
      <c r="EGR134" s="19"/>
      <c r="EGS134" s="19"/>
      <c r="EGT134" s="19"/>
      <c r="EGU134" s="19"/>
      <c r="EGV134" s="19"/>
      <c r="EGW134" s="19"/>
      <c r="EGX134" s="19"/>
      <c r="EGY134" s="19"/>
      <c r="EGZ134" s="19"/>
      <c r="EHA134" s="19"/>
      <c r="EHB134" s="19"/>
      <c r="EHC134" s="19"/>
      <c r="EHD134" s="19"/>
      <c r="EHE134" s="19"/>
      <c r="EHF134" s="19"/>
      <c r="EHG134" s="19"/>
      <c r="EHH134" s="19"/>
      <c r="EHI134" s="19"/>
      <c r="EHJ134" s="19"/>
      <c r="EHK134" s="19"/>
      <c r="EHL134" s="19"/>
      <c r="EHM134" s="19"/>
      <c r="EHN134" s="19"/>
      <c r="EHO134" s="19"/>
      <c r="EHP134" s="19"/>
      <c r="EHQ134" s="19"/>
      <c r="EHR134" s="19"/>
      <c r="EHS134" s="19"/>
      <c r="EHT134" s="19"/>
      <c r="EHU134" s="19"/>
      <c r="EHV134" s="19"/>
      <c r="EHW134" s="19"/>
      <c r="EHX134" s="19"/>
      <c r="EHY134" s="19"/>
      <c r="EHZ134" s="19"/>
      <c r="EIA134" s="19"/>
      <c r="EIB134" s="19"/>
      <c r="EIC134" s="19"/>
      <c r="EID134" s="19"/>
      <c r="EIE134" s="19"/>
      <c r="EIF134" s="19"/>
      <c r="EIG134" s="19"/>
      <c r="EIH134" s="19"/>
      <c r="EII134" s="19"/>
      <c r="EIJ134" s="19"/>
      <c r="EIK134" s="19"/>
      <c r="EIL134" s="19"/>
      <c r="EIM134" s="19"/>
      <c r="EIN134" s="19"/>
      <c r="EIO134" s="19"/>
      <c r="EIP134" s="19"/>
      <c r="EIQ134" s="19"/>
      <c r="EIR134" s="19"/>
      <c r="EIS134" s="19"/>
      <c r="EIT134" s="19"/>
      <c r="EIU134" s="19"/>
      <c r="EIV134" s="19"/>
      <c r="EIW134" s="19"/>
      <c r="EIX134" s="19"/>
      <c r="EIY134" s="19"/>
      <c r="EIZ134" s="19"/>
      <c r="EJA134" s="19"/>
      <c r="EJB134" s="19"/>
      <c r="EJC134" s="19"/>
      <c r="EJD134" s="19"/>
      <c r="EJE134" s="19"/>
      <c r="EJF134" s="19"/>
      <c r="EJG134" s="19"/>
      <c r="EJH134" s="19"/>
      <c r="EJI134" s="19"/>
      <c r="EJJ134" s="19"/>
      <c r="EJK134" s="19"/>
      <c r="EJL134" s="19"/>
      <c r="EJM134" s="19"/>
      <c r="EJN134" s="19"/>
      <c r="EJO134" s="19"/>
      <c r="EJP134" s="19"/>
      <c r="EJQ134" s="19"/>
      <c r="EJR134" s="19"/>
      <c r="EJS134" s="19"/>
      <c r="EJT134" s="19"/>
      <c r="EJU134" s="19"/>
      <c r="EJV134" s="19"/>
      <c r="EJW134" s="19"/>
      <c r="EJX134" s="19"/>
      <c r="EJY134" s="19"/>
      <c r="EJZ134" s="19"/>
      <c r="EKA134" s="19"/>
      <c r="EKB134" s="19"/>
      <c r="EKC134" s="19"/>
      <c r="EKD134" s="19"/>
      <c r="EKE134" s="19"/>
      <c r="EKF134" s="19"/>
      <c r="EKG134" s="19"/>
      <c r="EKH134" s="19"/>
      <c r="EKI134" s="19"/>
      <c r="EKJ134" s="19"/>
      <c r="EKK134" s="19"/>
      <c r="EKL134" s="19"/>
      <c r="EKM134" s="19"/>
      <c r="EKN134" s="19"/>
      <c r="EKO134" s="19"/>
      <c r="EKP134" s="19"/>
      <c r="EKQ134" s="19"/>
      <c r="EKR134" s="19"/>
      <c r="EKS134" s="19"/>
      <c r="EKT134" s="19"/>
      <c r="EKU134" s="19"/>
      <c r="EKV134" s="19"/>
      <c r="EKW134" s="19"/>
      <c r="EKX134" s="19"/>
      <c r="EKY134" s="19"/>
      <c r="EKZ134" s="19"/>
      <c r="ELA134" s="19"/>
      <c r="ELB134" s="19"/>
      <c r="ELC134" s="19"/>
      <c r="ELD134" s="19"/>
      <c r="ELE134" s="19"/>
      <c r="ELF134" s="19"/>
      <c r="ELG134" s="19"/>
      <c r="ELH134" s="19"/>
      <c r="ELI134" s="19"/>
      <c r="ELJ134" s="19"/>
      <c r="ELK134" s="19"/>
      <c r="ELL134" s="19"/>
      <c r="ELM134" s="19"/>
      <c r="ELN134" s="19"/>
      <c r="ELO134" s="19"/>
      <c r="ELP134" s="19"/>
      <c r="ELQ134" s="19"/>
      <c r="ELR134" s="19"/>
      <c r="ELS134" s="19"/>
      <c r="ELT134" s="19"/>
      <c r="ELU134" s="19"/>
      <c r="ELV134" s="19"/>
      <c r="ELW134" s="19"/>
      <c r="ELX134" s="19"/>
      <c r="ELY134" s="19"/>
      <c r="ELZ134" s="19"/>
      <c r="EMA134" s="19"/>
      <c r="EMB134" s="19"/>
      <c r="EMC134" s="19"/>
      <c r="EMD134" s="19"/>
      <c r="EME134" s="19"/>
      <c r="EMF134" s="19"/>
      <c r="EMG134" s="19"/>
      <c r="EMH134" s="19"/>
      <c r="EMI134" s="19"/>
      <c r="EMJ134" s="19"/>
      <c r="EMK134" s="19"/>
      <c r="EML134" s="19"/>
      <c r="EMM134" s="19"/>
      <c r="EMN134" s="19"/>
      <c r="EMO134" s="19"/>
      <c r="EMP134" s="19"/>
      <c r="EMQ134" s="19"/>
      <c r="EMR134" s="19"/>
      <c r="EMS134" s="19"/>
      <c r="EMT134" s="19"/>
      <c r="EMU134" s="19"/>
      <c r="EMV134" s="19"/>
      <c r="EMW134" s="19"/>
      <c r="EMX134" s="19"/>
      <c r="EMY134" s="19"/>
      <c r="EMZ134" s="19"/>
      <c r="ENA134" s="19"/>
      <c r="ENB134" s="19"/>
      <c r="ENC134" s="19"/>
      <c r="END134" s="19"/>
      <c r="ENE134" s="19"/>
      <c r="ENF134" s="19"/>
      <c r="ENG134" s="19"/>
      <c r="ENH134" s="19"/>
      <c r="ENI134" s="19"/>
      <c r="ENJ134" s="19"/>
      <c r="ENK134" s="19"/>
      <c r="ENL134" s="19"/>
      <c r="ENM134" s="19"/>
      <c r="ENN134" s="19"/>
      <c r="ENO134" s="19"/>
      <c r="ENP134" s="19"/>
      <c r="ENQ134" s="19"/>
      <c r="ENR134" s="19"/>
      <c r="ENS134" s="19"/>
      <c r="ENT134" s="19"/>
      <c r="ENU134" s="19"/>
      <c r="ENV134" s="19"/>
      <c r="ENW134" s="19"/>
      <c r="ENX134" s="19"/>
      <c r="ENY134" s="19"/>
      <c r="ENZ134" s="19"/>
      <c r="EOA134" s="19"/>
      <c r="EOB134" s="19"/>
      <c r="EOC134" s="19"/>
      <c r="EOD134" s="19"/>
      <c r="EOE134" s="19"/>
      <c r="EOF134" s="19"/>
      <c r="EOG134" s="19"/>
      <c r="EOH134" s="19"/>
      <c r="EOI134" s="19"/>
      <c r="EOJ134" s="19"/>
      <c r="EOK134" s="19"/>
      <c r="EOL134" s="19"/>
      <c r="EOM134" s="19"/>
      <c r="EON134" s="19"/>
      <c r="EOO134" s="19"/>
      <c r="EOP134" s="19"/>
      <c r="EOQ134" s="19"/>
      <c r="EOR134" s="19"/>
      <c r="EOS134" s="19"/>
      <c r="EOT134" s="19"/>
      <c r="EOU134" s="19"/>
      <c r="EOV134" s="19"/>
      <c r="EOW134" s="19"/>
      <c r="EOX134" s="19"/>
      <c r="EOY134" s="19"/>
      <c r="EOZ134" s="19"/>
      <c r="EPA134" s="19"/>
      <c r="EPB134" s="19"/>
      <c r="EPC134" s="19"/>
      <c r="EPD134" s="19"/>
      <c r="EPE134" s="19"/>
      <c r="EPF134" s="19"/>
      <c r="EPG134" s="19"/>
      <c r="EPH134" s="19"/>
      <c r="EPI134" s="19"/>
      <c r="EPJ134" s="19"/>
      <c r="EPK134" s="19"/>
      <c r="EPL134" s="19"/>
      <c r="EPM134" s="19"/>
      <c r="EPN134" s="19"/>
      <c r="EPO134" s="19"/>
      <c r="EPP134" s="19"/>
      <c r="EPQ134" s="19"/>
      <c r="EPR134" s="19"/>
      <c r="EPS134" s="19"/>
      <c r="EPT134" s="19"/>
      <c r="EPU134" s="19"/>
      <c r="EPV134" s="19"/>
      <c r="EPW134" s="19"/>
      <c r="EPX134" s="19"/>
      <c r="EPY134" s="19"/>
      <c r="EPZ134" s="19"/>
      <c r="EQA134" s="19"/>
      <c r="EQB134" s="19"/>
      <c r="EQC134" s="19"/>
      <c r="EQD134" s="19"/>
      <c r="EQE134" s="19"/>
      <c r="EQF134" s="19"/>
      <c r="EQG134" s="19"/>
      <c r="EQH134" s="19"/>
      <c r="EQI134" s="19"/>
      <c r="EQJ134" s="19"/>
      <c r="EQK134" s="19"/>
      <c r="EQL134" s="19"/>
      <c r="EQM134" s="19"/>
      <c r="EQN134" s="19"/>
      <c r="EQO134" s="19"/>
      <c r="EQP134" s="19"/>
      <c r="EQQ134" s="19"/>
      <c r="EQR134" s="19"/>
      <c r="EQS134" s="19"/>
      <c r="EQT134" s="19"/>
      <c r="EQU134" s="19"/>
      <c r="EQV134" s="19"/>
      <c r="EQW134" s="19"/>
      <c r="EQX134" s="19"/>
      <c r="EQY134" s="19"/>
      <c r="EQZ134" s="19"/>
      <c r="ERA134" s="19"/>
      <c r="ERB134" s="19"/>
      <c r="ERC134" s="19"/>
      <c r="ERD134" s="19"/>
      <c r="ERE134" s="19"/>
      <c r="ERF134" s="19"/>
      <c r="ERG134" s="19"/>
      <c r="ERH134" s="19"/>
      <c r="ERI134" s="19"/>
      <c r="ERJ134" s="19"/>
      <c r="ERK134" s="19"/>
      <c r="ERL134" s="19"/>
      <c r="ERM134" s="19"/>
      <c r="ERN134" s="19"/>
      <c r="ERO134" s="19"/>
      <c r="ERP134" s="19"/>
      <c r="ERQ134" s="19"/>
      <c r="ERR134" s="19"/>
      <c r="ERS134" s="19"/>
      <c r="ERT134" s="19"/>
      <c r="ERU134" s="19"/>
      <c r="ERV134" s="19"/>
      <c r="ERW134" s="19"/>
      <c r="ERX134" s="19"/>
      <c r="ERY134" s="19"/>
      <c r="ERZ134" s="19"/>
      <c r="ESA134" s="19"/>
      <c r="ESB134" s="19"/>
      <c r="ESC134" s="19"/>
      <c r="ESD134" s="19"/>
      <c r="ESE134" s="19"/>
      <c r="ESF134" s="19"/>
      <c r="ESG134" s="19"/>
      <c r="ESH134" s="19"/>
      <c r="ESI134" s="19"/>
      <c r="ESJ134" s="19"/>
      <c r="ESK134" s="19"/>
      <c r="ESL134" s="19"/>
      <c r="ESM134" s="19"/>
      <c r="ESN134" s="19"/>
      <c r="ESO134" s="19"/>
      <c r="ESP134" s="19"/>
      <c r="ESQ134" s="19"/>
      <c r="ESR134" s="19"/>
      <c r="ESS134" s="19"/>
      <c r="EST134" s="19"/>
      <c r="ESU134" s="19"/>
      <c r="ESV134" s="19"/>
      <c r="ESW134" s="19"/>
      <c r="ESX134" s="19"/>
      <c r="ESY134" s="19"/>
      <c r="ESZ134" s="19"/>
      <c r="ETA134" s="19"/>
      <c r="ETB134" s="19"/>
      <c r="ETC134" s="19"/>
      <c r="ETD134" s="19"/>
      <c r="ETE134" s="19"/>
      <c r="ETF134" s="19"/>
      <c r="ETG134" s="19"/>
      <c r="ETH134" s="19"/>
      <c r="ETI134" s="19"/>
      <c r="ETJ134" s="19"/>
      <c r="ETK134" s="19"/>
      <c r="ETL134" s="19"/>
      <c r="ETM134" s="19"/>
      <c r="ETN134" s="19"/>
      <c r="ETO134" s="19"/>
      <c r="ETP134" s="19"/>
      <c r="ETQ134" s="19"/>
      <c r="ETR134" s="19"/>
      <c r="ETS134" s="19"/>
      <c r="ETT134" s="19"/>
      <c r="ETU134" s="19"/>
      <c r="ETV134" s="19"/>
      <c r="ETW134" s="19"/>
      <c r="ETX134" s="19"/>
      <c r="ETY134" s="19"/>
      <c r="ETZ134" s="19"/>
      <c r="EUA134" s="19"/>
      <c r="EUB134" s="19"/>
      <c r="EUC134" s="19"/>
      <c r="EUD134" s="19"/>
      <c r="EUE134" s="19"/>
      <c r="EUF134" s="19"/>
      <c r="EUG134" s="19"/>
      <c r="EUH134" s="19"/>
      <c r="EUI134" s="19"/>
      <c r="EUJ134" s="19"/>
      <c r="EUK134" s="19"/>
      <c r="EUL134" s="19"/>
      <c r="EUM134" s="19"/>
      <c r="EUN134" s="19"/>
      <c r="EUO134" s="19"/>
      <c r="EUP134" s="19"/>
      <c r="EUQ134" s="19"/>
      <c r="EUR134" s="19"/>
      <c r="EUS134" s="19"/>
      <c r="EUT134" s="19"/>
      <c r="EUU134" s="19"/>
      <c r="EUV134" s="19"/>
      <c r="EUW134" s="19"/>
      <c r="EUX134" s="19"/>
      <c r="EUY134" s="19"/>
      <c r="EUZ134" s="19"/>
      <c r="EVA134" s="19"/>
      <c r="EVB134" s="19"/>
      <c r="EVC134" s="19"/>
      <c r="EVD134" s="19"/>
      <c r="EVE134" s="19"/>
      <c r="EVF134" s="19"/>
      <c r="EVG134" s="19"/>
      <c r="EVH134" s="19"/>
      <c r="EVI134" s="19"/>
      <c r="EVJ134" s="19"/>
      <c r="EVK134" s="19"/>
      <c r="EVL134" s="19"/>
      <c r="EVM134" s="19"/>
      <c r="EVN134" s="19"/>
      <c r="EVO134" s="19"/>
      <c r="EVP134" s="19"/>
      <c r="EVQ134" s="19"/>
      <c r="EVR134" s="19"/>
      <c r="EVS134" s="19"/>
      <c r="EVT134" s="19"/>
      <c r="EVU134" s="19"/>
      <c r="EVV134" s="19"/>
      <c r="EVW134" s="19"/>
      <c r="EVX134" s="19"/>
      <c r="EVY134" s="19"/>
      <c r="EVZ134" s="19"/>
      <c r="EWA134" s="19"/>
      <c r="EWB134" s="19"/>
      <c r="EWC134" s="19"/>
      <c r="EWD134" s="19"/>
      <c r="EWE134" s="19"/>
      <c r="EWF134" s="19"/>
      <c r="EWG134" s="19"/>
      <c r="EWH134" s="19"/>
      <c r="EWI134" s="19"/>
      <c r="EWJ134" s="19"/>
      <c r="EWK134" s="19"/>
      <c r="EWL134" s="19"/>
      <c r="EWM134" s="19"/>
      <c r="EWN134" s="19"/>
      <c r="EWO134" s="19"/>
      <c r="EWP134" s="19"/>
      <c r="EWQ134" s="19"/>
      <c r="EWR134" s="19"/>
      <c r="EWS134" s="19"/>
      <c r="EWT134" s="19"/>
      <c r="EWU134" s="19"/>
      <c r="EWV134" s="19"/>
      <c r="EWW134" s="19"/>
      <c r="EWX134" s="19"/>
      <c r="EWY134" s="19"/>
      <c r="EWZ134" s="19"/>
      <c r="EXA134" s="19"/>
      <c r="EXB134" s="19"/>
      <c r="EXC134" s="19"/>
      <c r="EXD134" s="19"/>
      <c r="EXE134" s="19"/>
      <c r="EXF134" s="19"/>
      <c r="EXG134" s="19"/>
      <c r="EXH134" s="19"/>
      <c r="EXI134" s="19"/>
      <c r="EXJ134" s="19"/>
      <c r="EXK134" s="19"/>
      <c r="EXL134" s="19"/>
      <c r="EXM134" s="19"/>
      <c r="EXN134" s="19"/>
      <c r="EXO134" s="19"/>
      <c r="EXP134" s="19"/>
      <c r="EXQ134" s="19"/>
      <c r="EXR134" s="19"/>
      <c r="EXS134" s="19"/>
      <c r="EXT134" s="19"/>
      <c r="EXU134" s="19"/>
      <c r="EXV134" s="19"/>
      <c r="EXW134" s="19"/>
      <c r="EXX134" s="19"/>
      <c r="EXY134" s="19"/>
      <c r="EXZ134" s="19"/>
      <c r="EYA134" s="19"/>
      <c r="EYB134" s="19"/>
      <c r="EYC134" s="19"/>
      <c r="EYD134" s="19"/>
      <c r="EYE134" s="19"/>
      <c r="EYF134" s="19"/>
      <c r="EYG134" s="19"/>
      <c r="EYH134" s="19"/>
      <c r="EYI134" s="19"/>
      <c r="EYJ134" s="19"/>
      <c r="EYK134" s="19"/>
      <c r="EYL134" s="19"/>
      <c r="EYM134" s="19"/>
      <c r="EYN134" s="19"/>
      <c r="EYO134" s="19"/>
      <c r="EYP134" s="19"/>
      <c r="EYQ134" s="19"/>
      <c r="EYR134" s="19"/>
      <c r="EYS134" s="19"/>
      <c r="EYT134" s="19"/>
      <c r="EYU134" s="19"/>
      <c r="EYV134" s="19"/>
      <c r="EYW134" s="19"/>
      <c r="EYX134" s="19"/>
      <c r="EYY134" s="19"/>
      <c r="EYZ134" s="19"/>
      <c r="EZA134" s="19"/>
      <c r="EZB134" s="19"/>
      <c r="EZC134" s="19"/>
      <c r="EZD134" s="19"/>
      <c r="EZE134" s="19"/>
      <c r="EZF134" s="19"/>
      <c r="EZG134" s="19"/>
      <c r="EZH134" s="19"/>
      <c r="EZI134" s="19"/>
      <c r="EZJ134" s="19"/>
      <c r="EZK134" s="19"/>
      <c r="EZL134" s="19"/>
      <c r="EZM134" s="19"/>
      <c r="EZN134" s="19"/>
      <c r="EZO134" s="19"/>
      <c r="EZP134" s="19"/>
      <c r="EZQ134" s="19"/>
      <c r="EZR134" s="19"/>
      <c r="EZS134" s="19"/>
      <c r="EZT134" s="19"/>
      <c r="EZU134" s="19"/>
      <c r="EZV134" s="19"/>
      <c r="EZW134" s="19"/>
      <c r="EZX134" s="19"/>
      <c r="EZY134" s="19"/>
      <c r="EZZ134" s="19"/>
      <c r="FAA134" s="19"/>
      <c r="FAB134" s="19"/>
      <c r="FAC134" s="19"/>
      <c r="FAD134" s="19"/>
      <c r="FAE134" s="19"/>
      <c r="FAF134" s="19"/>
      <c r="FAG134" s="19"/>
      <c r="FAH134" s="19"/>
      <c r="FAI134" s="19"/>
      <c r="FAJ134" s="19"/>
      <c r="FAK134" s="19"/>
      <c r="FAL134" s="19"/>
      <c r="FAM134" s="19"/>
      <c r="FAN134" s="19"/>
      <c r="FAO134" s="19"/>
      <c r="FAP134" s="19"/>
      <c r="FAQ134" s="19"/>
      <c r="FAR134" s="19"/>
      <c r="FAS134" s="19"/>
      <c r="FAT134" s="19"/>
      <c r="FAU134" s="19"/>
      <c r="FAV134" s="19"/>
      <c r="FAW134" s="19"/>
      <c r="FAX134" s="19"/>
      <c r="FAY134" s="19"/>
      <c r="FAZ134" s="19"/>
      <c r="FBA134" s="19"/>
      <c r="FBB134" s="19"/>
      <c r="FBC134" s="19"/>
      <c r="FBD134" s="19"/>
      <c r="FBE134" s="19"/>
      <c r="FBF134" s="19"/>
      <c r="FBG134" s="19"/>
      <c r="FBH134" s="19"/>
      <c r="FBI134" s="19"/>
      <c r="FBJ134" s="19"/>
      <c r="FBK134" s="19"/>
      <c r="FBL134" s="19"/>
      <c r="FBM134" s="19"/>
      <c r="FBN134" s="19"/>
      <c r="FBO134" s="19"/>
      <c r="FBP134" s="19"/>
      <c r="FBQ134" s="19"/>
      <c r="FBR134" s="19"/>
      <c r="FBS134" s="19"/>
      <c r="FBT134" s="19"/>
      <c r="FBU134" s="19"/>
      <c r="FBV134" s="19"/>
      <c r="FBW134" s="19"/>
      <c r="FBX134" s="19"/>
      <c r="FBY134" s="19"/>
      <c r="FBZ134" s="19"/>
      <c r="FCA134" s="19"/>
      <c r="FCB134" s="19"/>
      <c r="FCC134" s="19"/>
      <c r="FCD134" s="19"/>
      <c r="FCE134" s="19"/>
      <c r="FCF134" s="19"/>
      <c r="FCG134" s="19"/>
      <c r="FCH134" s="19"/>
      <c r="FCI134" s="19"/>
      <c r="FCJ134" s="19"/>
      <c r="FCK134" s="19"/>
      <c r="FCL134" s="19"/>
      <c r="FCM134" s="19"/>
      <c r="FCN134" s="19"/>
      <c r="FCO134" s="19"/>
      <c r="FCP134" s="19"/>
      <c r="FCQ134" s="19"/>
      <c r="FCR134" s="19"/>
      <c r="FCS134" s="19"/>
      <c r="FCT134" s="19"/>
      <c r="FCU134" s="19"/>
      <c r="FCV134" s="19"/>
      <c r="FCW134" s="19"/>
      <c r="FCX134" s="19"/>
      <c r="FCY134" s="19"/>
      <c r="FCZ134" s="19"/>
      <c r="FDA134" s="19"/>
      <c r="FDB134" s="19"/>
      <c r="FDC134" s="19"/>
      <c r="FDD134" s="19"/>
      <c r="FDE134" s="19"/>
      <c r="FDF134" s="19"/>
      <c r="FDG134" s="19"/>
      <c r="FDH134" s="19"/>
      <c r="FDI134" s="19"/>
      <c r="FDJ134" s="19"/>
      <c r="FDK134" s="19"/>
      <c r="FDL134" s="19"/>
      <c r="FDM134" s="19"/>
      <c r="FDN134" s="19"/>
      <c r="FDO134" s="19"/>
      <c r="FDP134" s="19"/>
      <c r="FDQ134" s="19"/>
      <c r="FDR134" s="19"/>
      <c r="FDS134" s="19"/>
      <c r="FDT134" s="19"/>
      <c r="FDU134" s="19"/>
      <c r="FDV134" s="19"/>
      <c r="FDW134" s="19"/>
      <c r="FDX134" s="19"/>
      <c r="FDY134" s="19"/>
      <c r="FDZ134" s="19"/>
      <c r="FEA134" s="19"/>
      <c r="FEB134" s="19"/>
      <c r="FEC134" s="19"/>
      <c r="FED134" s="19"/>
      <c r="FEE134" s="19"/>
      <c r="FEF134" s="19"/>
      <c r="FEG134" s="19"/>
      <c r="FEH134" s="19"/>
      <c r="FEI134" s="19"/>
      <c r="FEJ134" s="19"/>
      <c r="FEK134" s="19"/>
      <c r="FEL134" s="19"/>
      <c r="FEM134" s="19"/>
      <c r="FEN134" s="19"/>
      <c r="FEO134" s="19"/>
      <c r="FEP134" s="19"/>
      <c r="FEQ134" s="19"/>
      <c r="FER134" s="19"/>
      <c r="FES134" s="19"/>
      <c r="FET134" s="19"/>
      <c r="FEU134" s="19"/>
      <c r="FEV134" s="19"/>
      <c r="FEW134" s="19"/>
      <c r="FEX134" s="19"/>
      <c r="FEY134" s="19"/>
      <c r="FEZ134" s="19"/>
      <c r="FFA134" s="19"/>
      <c r="FFB134" s="19"/>
      <c r="FFC134" s="19"/>
      <c r="FFD134" s="19"/>
      <c r="FFE134" s="19"/>
      <c r="FFF134" s="19"/>
      <c r="FFG134" s="19"/>
      <c r="FFH134" s="19"/>
      <c r="FFI134" s="19"/>
      <c r="FFJ134" s="19"/>
      <c r="FFK134" s="19"/>
      <c r="FFL134" s="19"/>
      <c r="FFM134" s="19"/>
      <c r="FFN134" s="19"/>
      <c r="FFO134" s="19"/>
      <c r="FFP134" s="19"/>
      <c r="FFQ134" s="19"/>
      <c r="FFR134" s="19"/>
      <c r="FFS134" s="19"/>
      <c r="FFT134" s="19"/>
      <c r="FFU134" s="19"/>
      <c r="FFV134" s="19"/>
      <c r="FFW134" s="19"/>
      <c r="FFX134" s="19"/>
      <c r="FFY134" s="19"/>
      <c r="FFZ134" s="19"/>
      <c r="FGA134" s="19"/>
      <c r="FGB134" s="19"/>
      <c r="FGC134" s="19"/>
      <c r="FGD134" s="19"/>
      <c r="FGE134" s="19"/>
      <c r="FGF134" s="19"/>
      <c r="FGG134" s="19"/>
      <c r="FGH134" s="19"/>
      <c r="FGI134" s="19"/>
      <c r="FGJ134" s="19"/>
      <c r="FGK134" s="19"/>
      <c r="FGL134" s="19"/>
      <c r="FGM134" s="19"/>
      <c r="FGN134" s="19"/>
      <c r="FGO134" s="19"/>
      <c r="FGP134" s="19"/>
      <c r="FGQ134" s="19"/>
      <c r="FGR134" s="19"/>
      <c r="FGS134" s="19"/>
      <c r="FGT134" s="19"/>
      <c r="FGU134" s="19"/>
      <c r="FGV134" s="19"/>
      <c r="FGW134" s="19"/>
      <c r="FGX134" s="19"/>
      <c r="FGY134" s="19"/>
      <c r="FGZ134" s="19"/>
      <c r="FHA134" s="19"/>
      <c r="FHB134" s="19"/>
      <c r="FHC134" s="19"/>
      <c r="FHD134" s="19"/>
      <c r="FHE134" s="19"/>
      <c r="FHF134" s="19"/>
      <c r="FHG134" s="19"/>
      <c r="FHH134" s="19"/>
      <c r="FHI134" s="19"/>
      <c r="FHJ134" s="19"/>
      <c r="FHK134" s="19"/>
      <c r="FHL134" s="19"/>
      <c r="FHM134" s="19"/>
      <c r="FHN134" s="19"/>
      <c r="FHO134" s="19"/>
      <c r="FHP134" s="19"/>
      <c r="FHQ134" s="19"/>
      <c r="FHR134" s="19"/>
      <c r="FHS134" s="19"/>
      <c r="FHT134" s="19"/>
      <c r="FHU134" s="19"/>
      <c r="FHV134" s="19"/>
      <c r="FHW134" s="19"/>
      <c r="FHX134" s="19"/>
      <c r="FHY134" s="19"/>
      <c r="FHZ134" s="19"/>
      <c r="FIA134" s="19"/>
      <c r="FIB134" s="19"/>
      <c r="FIC134" s="19"/>
      <c r="FID134" s="19"/>
      <c r="FIE134" s="19"/>
      <c r="FIF134" s="19"/>
      <c r="FIG134" s="19"/>
      <c r="FIH134" s="19"/>
      <c r="FII134" s="19"/>
      <c r="FIJ134" s="19"/>
      <c r="FIK134" s="19"/>
      <c r="FIL134" s="19"/>
      <c r="FIM134" s="19"/>
      <c r="FIN134" s="19"/>
      <c r="FIO134" s="19"/>
      <c r="FIP134" s="19"/>
      <c r="FIQ134" s="19"/>
      <c r="FIR134" s="19"/>
      <c r="FIS134" s="19"/>
      <c r="FIT134" s="19"/>
      <c r="FIU134" s="19"/>
      <c r="FIV134" s="19"/>
      <c r="FIW134" s="19"/>
      <c r="FIX134" s="19"/>
      <c r="FIY134" s="19"/>
      <c r="FIZ134" s="19"/>
      <c r="FJA134" s="19"/>
      <c r="FJB134" s="19"/>
      <c r="FJC134" s="19"/>
      <c r="FJD134" s="19"/>
      <c r="FJE134" s="19"/>
      <c r="FJF134" s="19"/>
      <c r="FJG134" s="19"/>
      <c r="FJH134" s="19"/>
      <c r="FJI134" s="19"/>
      <c r="FJJ134" s="19"/>
      <c r="FJK134" s="19"/>
      <c r="FJL134" s="19"/>
      <c r="FJM134" s="19"/>
      <c r="FJN134" s="19"/>
      <c r="FJO134" s="19"/>
      <c r="FJP134" s="19"/>
      <c r="FJQ134" s="19"/>
      <c r="FJR134" s="19"/>
      <c r="FJS134" s="19"/>
      <c r="FJT134" s="19"/>
      <c r="FJU134" s="19"/>
      <c r="FJV134" s="19"/>
      <c r="FJW134" s="19"/>
      <c r="FJX134" s="19"/>
      <c r="FJY134" s="19"/>
      <c r="FJZ134" s="19"/>
      <c r="FKA134" s="19"/>
      <c r="FKB134" s="19"/>
      <c r="FKC134" s="19"/>
      <c r="FKD134" s="19"/>
      <c r="FKE134" s="19"/>
      <c r="FKF134" s="19"/>
      <c r="FKG134" s="19"/>
      <c r="FKH134" s="19"/>
      <c r="FKI134" s="19"/>
      <c r="FKJ134" s="19"/>
      <c r="FKK134" s="19"/>
      <c r="FKL134" s="19"/>
      <c r="FKM134" s="19"/>
      <c r="FKN134" s="19"/>
      <c r="FKO134" s="19"/>
      <c r="FKP134" s="19"/>
      <c r="FKQ134" s="19"/>
      <c r="FKR134" s="19"/>
      <c r="FKS134" s="19"/>
      <c r="FKT134" s="19"/>
      <c r="FKU134" s="19"/>
      <c r="FKV134" s="19"/>
      <c r="FKW134" s="19"/>
      <c r="FKX134" s="19"/>
      <c r="FKY134" s="19"/>
      <c r="FKZ134" s="19"/>
      <c r="FLA134" s="19"/>
      <c r="FLB134" s="19"/>
      <c r="FLC134" s="19"/>
      <c r="FLD134" s="19"/>
      <c r="FLE134" s="19"/>
      <c r="FLF134" s="19"/>
      <c r="FLG134" s="19"/>
      <c r="FLH134" s="19"/>
      <c r="FLI134" s="19"/>
      <c r="FLJ134" s="19"/>
      <c r="FLK134" s="19"/>
      <c r="FLL134" s="19"/>
      <c r="FLM134" s="19"/>
      <c r="FLN134" s="19"/>
      <c r="FLO134" s="19"/>
      <c r="FLP134" s="19"/>
      <c r="FLQ134" s="19"/>
      <c r="FLR134" s="19"/>
      <c r="FLS134" s="19"/>
      <c r="FLT134" s="19"/>
      <c r="FLU134" s="19"/>
      <c r="FLV134" s="19"/>
      <c r="FLW134" s="19"/>
      <c r="FLX134" s="19"/>
      <c r="FLY134" s="19"/>
      <c r="FLZ134" s="19"/>
      <c r="FMA134" s="19"/>
      <c r="FMB134" s="19"/>
      <c r="FMC134" s="19"/>
      <c r="FMD134" s="19"/>
      <c r="FME134" s="19"/>
      <c r="FMF134" s="19"/>
      <c r="FMG134" s="19"/>
      <c r="FMH134" s="19"/>
      <c r="FMI134" s="19"/>
      <c r="FMJ134" s="19"/>
      <c r="FMK134" s="19"/>
      <c r="FML134" s="19"/>
      <c r="FMM134" s="19"/>
      <c r="FMN134" s="19"/>
      <c r="FMO134" s="19"/>
      <c r="FMP134" s="19"/>
      <c r="FMQ134" s="19"/>
      <c r="FMR134" s="19"/>
      <c r="FMS134" s="19"/>
      <c r="FMT134" s="19"/>
      <c r="FMU134" s="19"/>
      <c r="FMV134" s="19"/>
      <c r="FMW134" s="19"/>
      <c r="FMX134" s="19"/>
      <c r="FMY134" s="19"/>
      <c r="FMZ134" s="19"/>
      <c r="FNA134" s="19"/>
      <c r="FNB134" s="19"/>
      <c r="FNC134" s="19"/>
      <c r="FND134" s="19"/>
      <c r="FNE134" s="19"/>
      <c r="FNF134" s="19"/>
      <c r="FNG134" s="19"/>
      <c r="FNH134" s="19"/>
      <c r="FNI134" s="19"/>
      <c r="FNJ134" s="19"/>
      <c r="FNK134" s="19"/>
      <c r="FNL134" s="19"/>
      <c r="FNM134" s="19"/>
      <c r="FNN134" s="19"/>
      <c r="FNO134" s="19"/>
      <c r="FNP134" s="19"/>
      <c r="FNQ134" s="19"/>
      <c r="FNR134" s="19"/>
      <c r="FNS134" s="19"/>
      <c r="FNT134" s="19"/>
      <c r="FNU134" s="19"/>
      <c r="FNV134" s="19"/>
      <c r="FNW134" s="19"/>
      <c r="FNX134" s="19"/>
      <c r="FNY134" s="19"/>
      <c r="FNZ134" s="19"/>
      <c r="FOA134" s="19"/>
      <c r="FOB134" s="19"/>
      <c r="FOC134" s="19"/>
      <c r="FOD134" s="19"/>
      <c r="FOE134" s="19"/>
      <c r="FOF134" s="19"/>
      <c r="FOG134" s="19"/>
      <c r="FOH134" s="19"/>
      <c r="FOI134" s="19"/>
      <c r="FOJ134" s="19"/>
      <c r="FOK134" s="19"/>
      <c r="FOL134" s="19"/>
      <c r="FOM134" s="19"/>
      <c r="FON134" s="19"/>
      <c r="FOO134" s="19"/>
      <c r="FOP134" s="19"/>
      <c r="FOQ134" s="19"/>
      <c r="FOR134" s="19"/>
      <c r="FOS134" s="19"/>
      <c r="FOT134" s="19"/>
      <c r="FOU134" s="19"/>
      <c r="FOV134" s="19"/>
      <c r="FOW134" s="19"/>
      <c r="FOX134" s="19"/>
      <c r="FOY134" s="19"/>
      <c r="FOZ134" s="19"/>
      <c r="FPA134" s="19"/>
      <c r="FPB134" s="19"/>
      <c r="FPC134" s="19"/>
      <c r="FPD134" s="19"/>
      <c r="FPE134" s="19"/>
      <c r="FPF134" s="19"/>
      <c r="FPG134" s="19"/>
      <c r="FPH134" s="19"/>
      <c r="FPI134" s="19"/>
      <c r="FPJ134" s="19"/>
      <c r="FPK134" s="19"/>
      <c r="FPL134" s="19"/>
      <c r="FPM134" s="19"/>
      <c r="FPN134" s="19"/>
      <c r="FPO134" s="19"/>
      <c r="FPP134" s="19"/>
      <c r="FPQ134" s="19"/>
      <c r="FPR134" s="19"/>
      <c r="FPS134" s="19"/>
      <c r="FPT134" s="19"/>
      <c r="FPU134" s="19"/>
      <c r="FPV134" s="19"/>
      <c r="FPW134" s="19"/>
      <c r="FPX134" s="19"/>
      <c r="FPY134" s="19"/>
      <c r="FPZ134" s="19"/>
      <c r="FQA134" s="19"/>
      <c r="FQB134" s="19"/>
      <c r="FQC134" s="19"/>
      <c r="FQD134" s="19"/>
      <c r="FQE134" s="19"/>
      <c r="FQF134" s="19"/>
      <c r="FQG134" s="19"/>
      <c r="FQH134" s="19"/>
      <c r="FQI134" s="19"/>
      <c r="FQJ134" s="19"/>
      <c r="FQK134" s="19"/>
      <c r="FQL134" s="19"/>
      <c r="FQM134" s="19"/>
      <c r="FQN134" s="19"/>
      <c r="FQO134" s="19"/>
      <c r="FQP134" s="19"/>
      <c r="FQQ134" s="19"/>
      <c r="FQR134" s="19"/>
      <c r="FQS134" s="19"/>
      <c r="FQT134" s="19"/>
      <c r="FQU134" s="19"/>
      <c r="FQV134" s="19"/>
      <c r="FQW134" s="19"/>
      <c r="FQX134" s="19"/>
      <c r="FQY134" s="19"/>
      <c r="FQZ134" s="19"/>
      <c r="FRA134" s="19"/>
      <c r="FRB134" s="19"/>
      <c r="FRC134" s="19"/>
      <c r="FRD134" s="19"/>
      <c r="FRE134" s="19"/>
      <c r="FRF134" s="19"/>
      <c r="FRG134" s="19"/>
      <c r="FRH134" s="19"/>
      <c r="FRI134" s="19"/>
      <c r="FRJ134" s="19"/>
      <c r="FRK134" s="19"/>
      <c r="FRL134" s="19"/>
      <c r="FRM134" s="19"/>
      <c r="FRN134" s="19"/>
      <c r="FRO134" s="19"/>
      <c r="FRP134" s="19"/>
      <c r="FRQ134" s="19"/>
      <c r="FRR134" s="19"/>
      <c r="FRS134" s="19"/>
      <c r="FRT134" s="19"/>
      <c r="FRU134" s="19"/>
      <c r="FRV134" s="19"/>
      <c r="FRW134" s="19"/>
      <c r="FRX134" s="19"/>
      <c r="FRY134" s="19"/>
      <c r="FRZ134" s="19"/>
      <c r="FSA134" s="19"/>
      <c r="FSB134" s="19"/>
      <c r="FSC134" s="19"/>
      <c r="FSD134" s="19"/>
      <c r="FSE134" s="19"/>
      <c r="FSF134" s="19"/>
      <c r="FSG134" s="19"/>
      <c r="FSH134" s="19"/>
      <c r="FSI134" s="19"/>
      <c r="FSJ134" s="19"/>
      <c r="FSK134" s="19"/>
      <c r="FSL134" s="19"/>
      <c r="FSM134" s="19"/>
      <c r="FSN134" s="19"/>
      <c r="FSO134" s="19"/>
      <c r="FSP134" s="19"/>
      <c r="FSQ134" s="19"/>
      <c r="FSR134" s="19"/>
      <c r="FSS134" s="19"/>
      <c r="FST134" s="19"/>
      <c r="FSU134" s="19"/>
      <c r="FSV134" s="19"/>
      <c r="FSW134" s="19"/>
      <c r="FSX134" s="19"/>
      <c r="FSY134" s="19"/>
      <c r="FSZ134" s="19"/>
      <c r="FTA134" s="19"/>
      <c r="FTB134" s="19"/>
      <c r="FTC134" s="19"/>
      <c r="FTD134" s="19"/>
      <c r="FTE134" s="19"/>
      <c r="FTF134" s="19"/>
      <c r="FTG134" s="19"/>
      <c r="FTH134" s="19"/>
      <c r="FTI134" s="19"/>
      <c r="FTJ134" s="19"/>
      <c r="FTK134" s="19"/>
      <c r="FTL134" s="19"/>
      <c r="FTM134" s="19"/>
      <c r="FTN134" s="19"/>
      <c r="FTO134" s="19"/>
      <c r="FTP134" s="19"/>
      <c r="FTQ134" s="19"/>
      <c r="FTR134" s="19"/>
      <c r="FTS134" s="19"/>
      <c r="FTT134" s="19"/>
      <c r="FTU134" s="19"/>
      <c r="FTV134" s="19"/>
      <c r="FTW134" s="19"/>
      <c r="FTX134" s="19"/>
      <c r="FTY134" s="19"/>
      <c r="FTZ134" s="19"/>
      <c r="FUA134" s="19"/>
      <c r="FUB134" s="19"/>
      <c r="FUC134" s="19"/>
      <c r="FUD134" s="19"/>
      <c r="FUE134" s="19"/>
      <c r="FUF134" s="19"/>
      <c r="FUG134" s="19"/>
      <c r="FUH134" s="19"/>
      <c r="FUI134" s="19"/>
      <c r="FUJ134" s="19"/>
      <c r="FUK134" s="19"/>
      <c r="FUL134" s="19"/>
      <c r="FUM134" s="19"/>
      <c r="FUN134" s="19"/>
      <c r="FUO134" s="19"/>
      <c r="FUP134" s="19"/>
      <c r="FUQ134" s="19"/>
      <c r="FUR134" s="19"/>
      <c r="FUS134" s="19"/>
      <c r="FUT134" s="19"/>
      <c r="FUU134" s="19"/>
      <c r="FUV134" s="19"/>
      <c r="FUW134" s="19"/>
      <c r="FUX134" s="19"/>
      <c r="FUY134" s="19"/>
      <c r="FUZ134" s="19"/>
      <c r="FVA134" s="19"/>
      <c r="FVB134" s="19"/>
      <c r="FVC134" s="19"/>
      <c r="FVD134" s="19"/>
      <c r="FVE134" s="19"/>
      <c r="FVF134" s="19"/>
      <c r="FVG134" s="19"/>
      <c r="FVH134" s="19"/>
      <c r="FVI134" s="19"/>
      <c r="FVJ134" s="19"/>
      <c r="FVK134" s="19"/>
      <c r="FVL134" s="19"/>
      <c r="FVM134" s="19"/>
      <c r="FVN134" s="19"/>
      <c r="FVO134" s="19"/>
      <c r="FVP134" s="19"/>
      <c r="FVQ134" s="19"/>
      <c r="FVR134" s="19"/>
      <c r="FVS134" s="19"/>
      <c r="FVT134" s="19"/>
      <c r="FVU134" s="19"/>
      <c r="FVV134" s="19"/>
      <c r="FVW134" s="19"/>
      <c r="FVX134" s="19"/>
      <c r="FVY134" s="19"/>
      <c r="FVZ134" s="19"/>
      <c r="FWA134" s="19"/>
      <c r="FWB134" s="19"/>
      <c r="FWC134" s="19"/>
      <c r="FWD134" s="19"/>
      <c r="FWE134" s="19"/>
      <c r="FWF134" s="19"/>
      <c r="FWG134" s="19"/>
      <c r="FWH134" s="19"/>
      <c r="FWI134" s="19"/>
      <c r="FWJ134" s="19"/>
      <c r="FWK134" s="19"/>
      <c r="FWL134" s="19"/>
      <c r="FWM134" s="19"/>
      <c r="FWN134" s="19"/>
      <c r="FWO134" s="19"/>
      <c r="FWP134" s="19"/>
      <c r="FWQ134" s="19"/>
      <c r="FWR134" s="19"/>
      <c r="FWS134" s="19"/>
      <c r="FWT134" s="19"/>
      <c r="FWU134" s="19"/>
      <c r="FWV134" s="19"/>
      <c r="FWW134" s="19"/>
      <c r="FWX134" s="19"/>
      <c r="FWY134" s="19"/>
      <c r="FWZ134" s="19"/>
      <c r="FXA134" s="19"/>
      <c r="FXB134" s="19"/>
      <c r="FXC134" s="19"/>
      <c r="FXD134" s="19"/>
      <c r="FXE134" s="19"/>
      <c r="FXF134" s="19"/>
      <c r="FXG134" s="19"/>
      <c r="FXH134" s="19"/>
      <c r="FXI134" s="19"/>
      <c r="FXJ134" s="19"/>
      <c r="FXK134" s="19"/>
      <c r="FXL134" s="19"/>
      <c r="FXM134" s="19"/>
      <c r="FXN134" s="19"/>
      <c r="FXO134" s="19"/>
      <c r="FXP134" s="19"/>
      <c r="FXQ134" s="19"/>
      <c r="FXR134" s="19"/>
      <c r="FXS134" s="19"/>
      <c r="FXT134" s="19"/>
      <c r="FXU134" s="19"/>
      <c r="FXV134" s="19"/>
      <c r="FXW134" s="19"/>
      <c r="FXX134" s="19"/>
      <c r="FXY134" s="19"/>
      <c r="FXZ134" s="19"/>
      <c r="FYA134" s="19"/>
      <c r="FYB134" s="19"/>
      <c r="FYC134" s="19"/>
      <c r="FYD134" s="19"/>
      <c r="FYE134" s="19"/>
      <c r="FYF134" s="19"/>
      <c r="FYG134" s="19"/>
      <c r="FYH134" s="19"/>
      <c r="FYI134" s="19"/>
      <c r="FYJ134" s="19"/>
      <c r="FYK134" s="19"/>
      <c r="FYL134" s="19"/>
      <c r="FYM134" s="19"/>
      <c r="FYN134" s="19"/>
      <c r="FYO134" s="19"/>
      <c r="FYP134" s="19"/>
      <c r="FYQ134" s="19"/>
      <c r="FYR134" s="19"/>
      <c r="FYS134" s="19"/>
      <c r="FYT134" s="19"/>
      <c r="FYU134" s="19"/>
      <c r="FYV134" s="19"/>
      <c r="FYW134" s="19"/>
      <c r="FYX134" s="19"/>
      <c r="FYY134" s="19"/>
      <c r="FYZ134" s="19"/>
      <c r="FZA134" s="19"/>
      <c r="FZB134" s="19"/>
      <c r="FZC134" s="19"/>
      <c r="FZD134" s="19"/>
      <c r="FZE134" s="19"/>
      <c r="FZF134" s="19"/>
      <c r="FZG134" s="19"/>
      <c r="FZH134" s="19"/>
      <c r="FZI134" s="19"/>
      <c r="FZJ134" s="19"/>
      <c r="FZK134" s="19"/>
      <c r="FZL134" s="19"/>
      <c r="FZM134" s="19"/>
      <c r="FZN134" s="19"/>
      <c r="FZO134" s="19"/>
      <c r="FZP134" s="19"/>
      <c r="FZQ134" s="19"/>
      <c r="FZR134" s="19"/>
      <c r="FZS134" s="19"/>
      <c r="FZT134" s="19"/>
      <c r="FZU134" s="19"/>
      <c r="FZV134" s="19"/>
      <c r="FZW134" s="19"/>
      <c r="FZX134" s="19"/>
      <c r="FZY134" s="19"/>
      <c r="FZZ134" s="19"/>
      <c r="GAA134" s="19"/>
      <c r="GAB134" s="19"/>
      <c r="GAC134" s="19"/>
      <c r="GAD134" s="19"/>
      <c r="GAE134" s="19"/>
      <c r="GAF134" s="19"/>
      <c r="GAG134" s="19"/>
      <c r="GAH134" s="19"/>
      <c r="GAI134" s="19"/>
      <c r="GAJ134" s="19"/>
      <c r="GAK134" s="19"/>
      <c r="GAL134" s="19"/>
      <c r="GAM134" s="19"/>
      <c r="GAN134" s="19"/>
      <c r="GAO134" s="19"/>
      <c r="GAP134" s="19"/>
      <c r="GAQ134" s="19"/>
      <c r="GAR134" s="19"/>
      <c r="GAS134" s="19"/>
      <c r="GAT134" s="19"/>
      <c r="GAU134" s="19"/>
      <c r="GAV134" s="19"/>
      <c r="GAW134" s="19"/>
      <c r="GAX134" s="19"/>
      <c r="GAY134" s="19"/>
      <c r="GAZ134" s="19"/>
      <c r="GBA134" s="19"/>
      <c r="GBB134" s="19"/>
      <c r="GBC134" s="19"/>
      <c r="GBD134" s="19"/>
      <c r="GBE134" s="19"/>
      <c r="GBF134" s="19"/>
      <c r="GBG134" s="19"/>
      <c r="GBH134" s="19"/>
      <c r="GBI134" s="19"/>
      <c r="GBJ134" s="19"/>
      <c r="GBK134" s="19"/>
      <c r="GBL134" s="19"/>
      <c r="GBM134" s="19"/>
      <c r="GBN134" s="19"/>
      <c r="GBO134" s="19"/>
      <c r="GBP134" s="19"/>
      <c r="GBQ134" s="19"/>
      <c r="GBR134" s="19"/>
      <c r="GBS134" s="19"/>
      <c r="GBT134" s="19"/>
      <c r="GBU134" s="19"/>
      <c r="GBV134" s="19"/>
      <c r="GBW134" s="19"/>
      <c r="GBX134" s="19"/>
      <c r="GBY134" s="19"/>
      <c r="GBZ134" s="19"/>
      <c r="GCA134" s="19"/>
      <c r="GCB134" s="19"/>
      <c r="GCC134" s="19"/>
      <c r="GCD134" s="19"/>
      <c r="GCE134" s="19"/>
      <c r="GCF134" s="19"/>
      <c r="GCG134" s="19"/>
      <c r="GCH134" s="19"/>
      <c r="GCI134" s="19"/>
      <c r="GCJ134" s="19"/>
      <c r="GCK134" s="19"/>
      <c r="GCL134" s="19"/>
      <c r="GCM134" s="19"/>
      <c r="GCN134" s="19"/>
      <c r="GCO134" s="19"/>
      <c r="GCP134" s="19"/>
      <c r="GCQ134" s="19"/>
      <c r="GCR134" s="19"/>
      <c r="GCS134" s="19"/>
      <c r="GCT134" s="19"/>
      <c r="GCU134" s="19"/>
      <c r="GCV134" s="19"/>
      <c r="GCW134" s="19"/>
      <c r="GCX134" s="19"/>
      <c r="GCY134" s="19"/>
      <c r="GCZ134" s="19"/>
      <c r="GDA134" s="19"/>
      <c r="GDB134" s="19"/>
      <c r="GDC134" s="19"/>
      <c r="GDD134" s="19"/>
      <c r="GDE134" s="19"/>
      <c r="GDF134" s="19"/>
      <c r="GDG134" s="19"/>
      <c r="GDH134" s="19"/>
      <c r="GDI134" s="19"/>
      <c r="GDJ134" s="19"/>
      <c r="GDK134" s="19"/>
      <c r="GDL134" s="19"/>
      <c r="GDM134" s="19"/>
      <c r="GDN134" s="19"/>
      <c r="GDO134" s="19"/>
      <c r="GDP134" s="19"/>
      <c r="GDQ134" s="19"/>
      <c r="GDR134" s="19"/>
      <c r="GDS134" s="19"/>
      <c r="GDT134" s="19"/>
      <c r="GDU134" s="19"/>
      <c r="GDV134" s="19"/>
      <c r="GDW134" s="19"/>
      <c r="GDX134" s="19"/>
      <c r="GDY134" s="19"/>
      <c r="GDZ134" s="19"/>
      <c r="GEA134" s="19"/>
      <c r="GEB134" s="19"/>
      <c r="GEC134" s="19"/>
      <c r="GED134" s="19"/>
      <c r="GEE134" s="19"/>
      <c r="GEF134" s="19"/>
      <c r="GEG134" s="19"/>
      <c r="GEH134" s="19"/>
      <c r="GEI134" s="19"/>
      <c r="GEJ134" s="19"/>
      <c r="GEK134" s="19"/>
      <c r="GEL134" s="19"/>
      <c r="GEM134" s="19"/>
      <c r="GEN134" s="19"/>
      <c r="GEO134" s="19"/>
      <c r="GEP134" s="19"/>
      <c r="GEQ134" s="19"/>
      <c r="GER134" s="19"/>
      <c r="GES134" s="19"/>
      <c r="GET134" s="19"/>
      <c r="GEU134" s="19"/>
      <c r="GEV134" s="19"/>
      <c r="GEW134" s="19"/>
      <c r="GEX134" s="19"/>
      <c r="GEY134" s="19"/>
      <c r="GEZ134" s="19"/>
      <c r="GFA134" s="19"/>
      <c r="GFB134" s="19"/>
      <c r="GFC134" s="19"/>
      <c r="GFD134" s="19"/>
      <c r="GFE134" s="19"/>
      <c r="GFF134" s="19"/>
      <c r="GFG134" s="19"/>
      <c r="GFH134" s="19"/>
      <c r="GFI134" s="19"/>
      <c r="GFJ134" s="19"/>
      <c r="GFK134" s="19"/>
      <c r="GFL134" s="19"/>
      <c r="GFM134" s="19"/>
      <c r="GFN134" s="19"/>
      <c r="GFO134" s="19"/>
      <c r="GFP134" s="19"/>
      <c r="GFQ134" s="19"/>
      <c r="GFR134" s="19"/>
      <c r="GFS134" s="19"/>
      <c r="GFT134" s="19"/>
      <c r="GFU134" s="19"/>
      <c r="GFV134" s="19"/>
      <c r="GFW134" s="19"/>
      <c r="GFX134" s="19"/>
      <c r="GFY134" s="19"/>
      <c r="GFZ134" s="19"/>
      <c r="GGA134" s="19"/>
      <c r="GGB134" s="19"/>
      <c r="GGC134" s="19"/>
      <c r="GGD134" s="19"/>
      <c r="GGE134" s="19"/>
      <c r="GGF134" s="19"/>
      <c r="GGG134" s="19"/>
      <c r="GGH134" s="19"/>
      <c r="GGI134" s="19"/>
      <c r="GGJ134" s="19"/>
      <c r="GGK134" s="19"/>
      <c r="GGL134" s="19"/>
      <c r="GGM134" s="19"/>
      <c r="GGN134" s="19"/>
      <c r="GGO134" s="19"/>
      <c r="GGP134" s="19"/>
      <c r="GGQ134" s="19"/>
      <c r="GGR134" s="19"/>
      <c r="GGS134" s="19"/>
      <c r="GGT134" s="19"/>
      <c r="GGU134" s="19"/>
      <c r="GGV134" s="19"/>
      <c r="GGW134" s="19"/>
      <c r="GGX134" s="19"/>
      <c r="GGY134" s="19"/>
      <c r="GGZ134" s="19"/>
      <c r="GHA134" s="19"/>
      <c r="GHB134" s="19"/>
      <c r="GHC134" s="19"/>
      <c r="GHD134" s="19"/>
      <c r="GHE134" s="19"/>
      <c r="GHF134" s="19"/>
      <c r="GHG134" s="19"/>
      <c r="GHH134" s="19"/>
      <c r="GHI134" s="19"/>
      <c r="GHJ134" s="19"/>
      <c r="GHK134" s="19"/>
      <c r="GHL134" s="19"/>
      <c r="GHM134" s="19"/>
      <c r="GHN134" s="19"/>
      <c r="GHO134" s="19"/>
      <c r="GHP134" s="19"/>
      <c r="GHQ134" s="19"/>
      <c r="GHR134" s="19"/>
      <c r="GHS134" s="19"/>
      <c r="GHT134" s="19"/>
      <c r="GHU134" s="19"/>
      <c r="GHV134" s="19"/>
      <c r="GHW134" s="19"/>
      <c r="GHX134" s="19"/>
      <c r="GHY134" s="19"/>
      <c r="GHZ134" s="19"/>
      <c r="GIA134" s="19"/>
      <c r="GIB134" s="19"/>
      <c r="GIC134" s="19"/>
      <c r="GID134" s="19"/>
      <c r="GIE134" s="19"/>
      <c r="GIF134" s="19"/>
      <c r="GIG134" s="19"/>
      <c r="GIH134" s="19"/>
      <c r="GII134" s="19"/>
      <c r="GIJ134" s="19"/>
      <c r="GIK134" s="19"/>
      <c r="GIL134" s="19"/>
      <c r="GIM134" s="19"/>
      <c r="GIN134" s="19"/>
      <c r="GIO134" s="19"/>
      <c r="GIP134" s="19"/>
      <c r="GIQ134" s="19"/>
      <c r="GIR134" s="19"/>
      <c r="GIS134" s="19"/>
      <c r="GIT134" s="19"/>
      <c r="GIU134" s="19"/>
      <c r="GIV134" s="19"/>
      <c r="GIW134" s="19"/>
      <c r="GIX134" s="19"/>
      <c r="GIY134" s="19"/>
      <c r="GIZ134" s="19"/>
      <c r="GJA134" s="19"/>
      <c r="GJB134" s="19"/>
      <c r="GJC134" s="19"/>
      <c r="GJD134" s="19"/>
      <c r="GJE134" s="19"/>
      <c r="GJF134" s="19"/>
      <c r="GJG134" s="19"/>
      <c r="GJH134" s="19"/>
      <c r="GJI134" s="19"/>
      <c r="GJJ134" s="19"/>
      <c r="GJK134" s="19"/>
      <c r="GJL134" s="19"/>
      <c r="GJM134" s="19"/>
      <c r="GJN134" s="19"/>
      <c r="GJO134" s="19"/>
      <c r="GJP134" s="19"/>
      <c r="GJQ134" s="19"/>
      <c r="GJR134" s="19"/>
      <c r="GJS134" s="19"/>
      <c r="GJT134" s="19"/>
      <c r="GJU134" s="19"/>
      <c r="GJV134" s="19"/>
      <c r="GJW134" s="19"/>
      <c r="GJX134" s="19"/>
      <c r="GJY134" s="19"/>
      <c r="GJZ134" s="19"/>
      <c r="GKA134" s="19"/>
      <c r="GKB134" s="19"/>
      <c r="GKC134" s="19"/>
      <c r="GKD134" s="19"/>
      <c r="GKE134" s="19"/>
      <c r="GKF134" s="19"/>
      <c r="GKG134" s="19"/>
      <c r="GKH134" s="19"/>
      <c r="GKI134" s="19"/>
      <c r="GKJ134" s="19"/>
      <c r="GKK134" s="19"/>
      <c r="GKL134" s="19"/>
      <c r="GKM134" s="19"/>
      <c r="GKN134" s="19"/>
      <c r="GKO134" s="19"/>
      <c r="GKP134" s="19"/>
      <c r="GKQ134" s="19"/>
      <c r="GKR134" s="19"/>
      <c r="GKS134" s="19"/>
      <c r="GKT134" s="19"/>
      <c r="GKU134" s="19"/>
      <c r="GKV134" s="19"/>
      <c r="GKW134" s="19"/>
      <c r="GKX134" s="19"/>
      <c r="GKY134" s="19"/>
      <c r="GKZ134" s="19"/>
      <c r="GLA134" s="19"/>
      <c r="GLB134" s="19"/>
      <c r="GLC134" s="19"/>
      <c r="GLD134" s="19"/>
      <c r="GLE134" s="19"/>
      <c r="GLF134" s="19"/>
      <c r="GLG134" s="19"/>
      <c r="GLH134" s="19"/>
      <c r="GLI134" s="19"/>
      <c r="GLJ134" s="19"/>
      <c r="GLK134" s="19"/>
      <c r="GLL134" s="19"/>
      <c r="GLM134" s="19"/>
      <c r="GLN134" s="19"/>
      <c r="GLO134" s="19"/>
      <c r="GLP134" s="19"/>
      <c r="GLQ134" s="19"/>
      <c r="GLR134" s="19"/>
      <c r="GLS134" s="19"/>
      <c r="GLT134" s="19"/>
      <c r="GLU134" s="19"/>
      <c r="GLV134" s="19"/>
      <c r="GLW134" s="19"/>
      <c r="GLX134" s="19"/>
      <c r="GLY134" s="19"/>
      <c r="GLZ134" s="19"/>
      <c r="GMA134" s="19"/>
      <c r="GMB134" s="19"/>
      <c r="GMC134" s="19"/>
      <c r="GMD134" s="19"/>
      <c r="GME134" s="19"/>
      <c r="GMF134" s="19"/>
      <c r="GMG134" s="19"/>
      <c r="GMH134" s="19"/>
      <c r="GMI134" s="19"/>
      <c r="GMJ134" s="19"/>
      <c r="GMK134" s="19"/>
      <c r="GML134" s="19"/>
      <c r="GMM134" s="19"/>
      <c r="GMN134" s="19"/>
      <c r="GMO134" s="19"/>
      <c r="GMP134" s="19"/>
      <c r="GMQ134" s="19"/>
      <c r="GMR134" s="19"/>
      <c r="GMS134" s="19"/>
      <c r="GMT134" s="19"/>
      <c r="GMU134" s="19"/>
      <c r="GMV134" s="19"/>
      <c r="GMW134" s="19"/>
      <c r="GMX134" s="19"/>
      <c r="GMY134" s="19"/>
      <c r="GMZ134" s="19"/>
      <c r="GNA134" s="19"/>
      <c r="GNB134" s="19"/>
      <c r="GNC134" s="19"/>
      <c r="GND134" s="19"/>
      <c r="GNE134" s="19"/>
      <c r="GNF134" s="19"/>
      <c r="GNG134" s="19"/>
      <c r="GNH134" s="19"/>
      <c r="GNI134" s="19"/>
      <c r="GNJ134" s="19"/>
      <c r="GNK134" s="19"/>
      <c r="GNL134" s="19"/>
      <c r="GNM134" s="19"/>
      <c r="GNN134" s="19"/>
      <c r="GNO134" s="19"/>
      <c r="GNP134" s="19"/>
      <c r="GNQ134" s="19"/>
      <c r="GNR134" s="19"/>
      <c r="GNS134" s="19"/>
      <c r="GNT134" s="19"/>
      <c r="GNU134" s="19"/>
      <c r="GNV134" s="19"/>
      <c r="GNW134" s="19"/>
      <c r="GNX134" s="19"/>
      <c r="GNY134" s="19"/>
      <c r="GNZ134" s="19"/>
      <c r="GOA134" s="19"/>
      <c r="GOB134" s="19"/>
      <c r="GOC134" s="19"/>
      <c r="GOD134" s="19"/>
      <c r="GOE134" s="19"/>
      <c r="GOF134" s="19"/>
      <c r="GOG134" s="19"/>
      <c r="GOH134" s="19"/>
      <c r="GOI134" s="19"/>
      <c r="GOJ134" s="19"/>
      <c r="GOK134" s="19"/>
      <c r="GOL134" s="19"/>
      <c r="GOM134" s="19"/>
      <c r="GON134" s="19"/>
      <c r="GOO134" s="19"/>
      <c r="GOP134" s="19"/>
      <c r="GOQ134" s="19"/>
      <c r="GOR134" s="19"/>
      <c r="GOS134" s="19"/>
      <c r="GOT134" s="19"/>
      <c r="GOU134" s="19"/>
      <c r="GOV134" s="19"/>
      <c r="GOW134" s="19"/>
      <c r="GOX134" s="19"/>
      <c r="GOY134" s="19"/>
      <c r="GOZ134" s="19"/>
      <c r="GPA134" s="19"/>
      <c r="GPB134" s="19"/>
      <c r="GPC134" s="19"/>
      <c r="GPD134" s="19"/>
      <c r="GPE134" s="19"/>
      <c r="GPF134" s="19"/>
      <c r="GPG134" s="19"/>
      <c r="GPH134" s="19"/>
      <c r="GPI134" s="19"/>
      <c r="GPJ134" s="19"/>
      <c r="GPK134" s="19"/>
      <c r="GPL134" s="19"/>
      <c r="GPM134" s="19"/>
      <c r="GPN134" s="19"/>
      <c r="GPO134" s="19"/>
      <c r="GPP134" s="19"/>
      <c r="GPQ134" s="19"/>
      <c r="GPR134" s="19"/>
      <c r="GPS134" s="19"/>
      <c r="GPT134" s="19"/>
      <c r="GPU134" s="19"/>
      <c r="GPV134" s="19"/>
      <c r="GPW134" s="19"/>
      <c r="GPX134" s="19"/>
      <c r="GPY134" s="19"/>
      <c r="GPZ134" s="19"/>
      <c r="GQA134" s="19"/>
      <c r="GQB134" s="19"/>
      <c r="GQC134" s="19"/>
      <c r="GQD134" s="19"/>
      <c r="GQE134" s="19"/>
      <c r="GQF134" s="19"/>
      <c r="GQG134" s="19"/>
      <c r="GQH134" s="19"/>
      <c r="GQI134" s="19"/>
      <c r="GQJ134" s="19"/>
      <c r="GQK134" s="19"/>
      <c r="GQL134" s="19"/>
      <c r="GQM134" s="19"/>
      <c r="GQN134" s="19"/>
      <c r="GQO134" s="19"/>
      <c r="GQP134" s="19"/>
      <c r="GQQ134" s="19"/>
      <c r="GQR134" s="19"/>
      <c r="GQS134" s="19"/>
      <c r="GQT134" s="19"/>
      <c r="GQU134" s="19"/>
      <c r="GQV134" s="19"/>
      <c r="GQW134" s="19"/>
      <c r="GQX134" s="19"/>
      <c r="GQY134" s="19"/>
      <c r="GQZ134" s="19"/>
      <c r="GRA134" s="19"/>
      <c r="GRB134" s="19"/>
      <c r="GRC134" s="19"/>
      <c r="GRD134" s="19"/>
      <c r="GRE134" s="19"/>
      <c r="GRF134" s="19"/>
      <c r="GRG134" s="19"/>
      <c r="GRH134" s="19"/>
      <c r="GRI134" s="19"/>
      <c r="GRJ134" s="19"/>
      <c r="GRK134" s="19"/>
      <c r="GRL134" s="19"/>
      <c r="GRM134" s="19"/>
      <c r="GRN134" s="19"/>
      <c r="GRO134" s="19"/>
      <c r="GRP134" s="19"/>
      <c r="GRQ134" s="19"/>
      <c r="GRR134" s="19"/>
      <c r="GRS134" s="19"/>
      <c r="GRT134" s="19"/>
      <c r="GRU134" s="19"/>
      <c r="GRV134" s="19"/>
      <c r="GRW134" s="19"/>
      <c r="GRX134" s="19"/>
      <c r="GRY134" s="19"/>
      <c r="GRZ134" s="19"/>
      <c r="GSA134" s="19"/>
      <c r="GSB134" s="19"/>
      <c r="GSC134" s="19"/>
      <c r="GSD134" s="19"/>
      <c r="GSE134" s="19"/>
      <c r="GSF134" s="19"/>
      <c r="GSG134" s="19"/>
      <c r="GSH134" s="19"/>
      <c r="GSI134" s="19"/>
      <c r="GSJ134" s="19"/>
      <c r="GSK134" s="19"/>
      <c r="GSL134" s="19"/>
      <c r="GSM134" s="19"/>
      <c r="GSN134" s="19"/>
      <c r="GSO134" s="19"/>
      <c r="GSP134" s="19"/>
      <c r="GSQ134" s="19"/>
      <c r="GSR134" s="19"/>
      <c r="GSS134" s="19"/>
      <c r="GST134" s="19"/>
      <c r="GSU134" s="19"/>
      <c r="GSV134" s="19"/>
      <c r="GSW134" s="19"/>
      <c r="GSX134" s="19"/>
      <c r="GSY134" s="19"/>
      <c r="GSZ134" s="19"/>
      <c r="GTA134" s="19"/>
      <c r="GTB134" s="19"/>
      <c r="GTC134" s="19"/>
      <c r="GTD134" s="19"/>
      <c r="GTE134" s="19"/>
      <c r="GTF134" s="19"/>
      <c r="GTG134" s="19"/>
      <c r="GTH134" s="19"/>
      <c r="GTI134" s="19"/>
      <c r="GTJ134" s="19"/>
      <c r="GTK134" s="19"/>
      <c r="GTL134" s="19"/>
      <c r="GTM134" s="19"/>
      <c r="GTN134" s="19"/>
      <c r="GTO134" s="19"/>
      <c r="GTP134" s="19"/>
      <c r="GTQ134" s="19"/>
      <c r="GTR134" s="19"/>
      <c r="GTS134" s="19"/>
      <c r="GTT134" s="19"/>
      <c r="GTU134" s="19"/>
      <c r="GTV134" s="19"/>
      <c r="GTW134" s="19"/>
      <c r="GTX134" s="19"/>
      <c r="GTY134" s="19"/>
      <c r="GTZ134" s="19"/>
      <c r="GUA134" s="19"/>
      <c r="GUB134" s="19"/>
      <c r="GUC134" s="19"/>
      <c r="GUD134" s="19"/>
      <c r="GUE134" s="19"/>
      <c r="GUF134" s="19"/>
      <c r="GUG134" s="19"/>
      <c r="GUH134" s="19"/>
      <c r="GUI134" s="19"/>
      <c r="GUJ134" s="19"/>
      <c r="GUK134" s="19"/>
      <c r="GUL134" s="19"/>
      <c r="GUM134" s="19"/>
      <c r="GUN134" s="19"/>
      <c r="GUO134" s="19"/>
      <c r="GUP134" s="19"/>
      <c r="GUQ134" s="19"/>
      <c r="GUR134" s="19"/>
      <c r="GUS134" s="19"/>
      <c r="GUT134" s="19"/>
      <c r="GUU134" s="19"/>
      <c r="GUV134" s="19"/>
      <c r="GUW134" s="19"/>
      <c r="GUX134" s="19"/>
      <c r="GUY134" s="19"/>
      <c r="GUZ134" s="19"/>
      <c r="GVA134" s="19"/>
      <c r="GVB134" s="19"/>
      <c r="GVC134" s="19"/>
      <c r="GVD134" s="19"/>
      <c r="GVE134" s="19"/>
      <c r="GVF134" s="19"/>
      <c r="GVG134" s="19"/>
      <c r="GVH134" s="19"/>
      <c r="GVI134" s="19"/>
      <c r="GVJ134" s="19"/>
      <c r="GVK134" s="19"/>
      <c r="GVL134" s="19"/>
      <c r="GVM134" s="19"/>
      <c r="GVN134" s="19"/>
      <c r="GVO134" s="19"/>
      <c r="GVP134" s="19"/>
      <c r="GVQ134" s="19"/>
      <c r="GVR134" s="19"/>
      <c r="GVS134" s="19"/>
      <c r="GVT134" s="19"/>
      <c r="GVU134" s="19"/>
      <c r="GVV134" s="19"/>
      <c r="GVW134" s="19"/>
      <c r="GVX134" s="19"/>
      <c r="GVY134" s="19"/>
      <c r="GVZ134" s="19"/>
      <c r="GWA134" s="19"/>
      <c r="GWB134" s="19"/>
      <c r="GWC134" s="19"/>
      <c r="GWD134" s="19"/>
      <c r="GWE134" s="19"/>
      <c r="GWF134" s="19"/>
      <c r="GWG134" s="19"/>
      <c r="GWH134" s="19"/>
      <c r="GWI134" s="19"/>
      <c r="GWJ134" s="19"/>
      <c r="GWK134" s="19"/>
      <c r="GWL134" s="19"/>
      <c r="GWM134" s="19"/>
      <c r="GWN134" s="19"/>
      <c r="GWO134" s="19"/>
      <c r="GWP134" s="19"/>
      <c r="GWQ134" s="19"/>
      <c r="GWR134" s="19"/>
      <c r="GWS134" s="19"/>
      <c r="GWT134" s="19"/>
      <c r="GWU134" s="19"/>
      <c r="GWV134" s="19"/>
      <c r="GWW134" s="19"/>
      <c r="GWX134" s="19"/>
      <c r="GWY134" s="19"/>
      <c r="GWZ134" s="19"/>
      <c r="GXA134" s="19"/>
      <c r="GXB134" s="19"/>
      <c r="GXC134" s="19"/>
      <c r="GXD134" s="19"/>
      <c r="GXE134" s="19"/>
      <c r="GXF134" s="19"/>
      <c r="GXG134" s="19"/>
      <c r="GXH134" s="19"/>
      <c r="GXI134" s="19"/>
      <c r="GXJ134" s="19"/>
      <c r="GXK134" s="19"/>
      <c r="GXL134" s="19"/>
      <c r="GXM134" s="19"/>
      <c r="GXN134" s="19"/>
      <c r="GXO134" s="19"/>
      <c r="GXP134" s="19"/>
      <c r="GXQ134" s="19"/>
      <c r="GXR134" s="19"/>
      <c r="GXS134" s="19"/>
      <c r="GXT134" s="19"/>
      <c r="GXU134" s="19"/>
      <c r="GXV134" s="19"/>
      <c r="GXW134" s="19"/>
      <c r="GXX134" s="19"/>
      <c r="GXY134" s="19"/>
      <c r="GXZ134" s="19"/>
      <c r="GYA134" s="19"/>
      <c r="GYB134" s="19"/>
      <c r="GYC134" s="19"/>
      <c r="GYD134" s="19"/>
      <c r="GYE134" s="19"/>
      <c r="GYF134" s="19"/>
      <c r="GYG134" s="19"/>
      <c r="GYH134" s="19"/>
      <c r="GYI134" s="19"/>
      <c r="GYJ134" s="19"/>
      <c r="GYK134" s="19"/>
      <c r="GYL134" s="19"/>
      <c r="GYM134" s="19"/>
      <c r="GYN134" s="19"/>
      <c r="GYO134" s="19"/>
      <c r="GYP134" s="19"/>
      <c r="GYQ134" s="19"/>
      <c r="GYR134" s="19"/>
      <c r="GYS134" s="19"/>
      <c r="GYT134" s="19"/>
      <c r="GYU134" s="19"/>
      <c r="GYV134" s="19"/>
      <c r="GYW134" s="19"/>
      <c r="GYX134" s="19"/>
      <c r="GYY134" s="19"/>
      <c r="GYZ134" s="19"/>
      <c r="GZA134" s="19"/>
      <c r="GZB134" s="19"/>
      <c r="GZC134" s="19"/>
      <c r="GZD134" s="19"/>
      <c r="GZE134" s="19"/>
      <c r="GZF134" s="19"/>
      <c r="GZG134" s="19"/>
      <c r="GZH134" s="19"/>
      <c r="GZI134" s="19"/>
      <c r="GZJ134" s="19"/>
      <c r="GZK134" s="19"/>
      <c r="GZL134" s="19"/>
      <c r="GZM134" s="19"/>
      <c r="GZN134" s="19"/>
      <c r="GZO134" s="19"/>
      <c r="GZP134" s="19"/>
      <c r="GZQ134" s="19"/>
      <c r="GZR134" s="19"/>
      <c r="GZS134" s="19"/>
      <c r="GZT134" s="19"/>
      <c r="GZU134" s="19"/>
      <c r="GZV134" s="19"/>
      <c r="GZW134" s="19"/>
      <c r="GZX134" s="19"/>
      <c r="GZY134" s="19"/>
      <c r="GZZ134" s="19"/>
      <c r="HAA134" s="19"/>
      <c r="HAB134" s="19"/>
      <c r="HAC134" s="19"/>
      <c r="HAD134" s="19"/>
      <c r="HAE134" s="19"/>
      <c r="HAF134" s="19"/>
      <c r="HAG134" s="19"/>
      <c r="HAH134" s="19"/>
      <c r="HAI134" s="19"/>
      <c r="HAJ134" s="19"/>
      <c r="HAK134" s="19"/>
      <c r="HAL134" s="19"/>
      <c r="HAM134" s="19"/>
      <c r="HAN134" s="19"/>
      <c r="HAO134" s="19"/>
      <c r="HAP134" s="19"/>
      <c r="HAQ134" s="19"/>
      <c r="HAR134" s="19"/>
      <c r="HAS134" s="19"/>
      <c r="HAT134" s="19"/>
      <c r="HAU134" s="19"/>
      <c r="HAV134" s="19"/>
      <c r="HAW134" s="19"/>
      <c r="HAX134" s="19"/>
      <c r="HAY134" s="19"/>
      <c r="HAZ134" s="19"/>
      <c r="HBA134" s="19"/>
      <c r="HBB134" s="19"/>
      <c r="HBC134" s="19"/>
      <c r="HBD134" s="19"/>
      <c r="HBE134" s="19"/>
      <c r="HBF134" s="19"/>
      <c r="HBG134" s="19"/>
      <c r="HBH134" s="19"/>
      <c r="HBI134" s="19"/>
      <c r="HBJ134" s="19"/>
      <c r="HBK134" s="19"/>
      <c r="HBL134" s="19"/>
      <c r="HBM134" s="19"/>
      <c r="HBN134" s="19"/>
      <c r="HBO134" s="19"/>
      <c r="HBP134" s="19"/>
      <c r="HBQ134" s="19"/>
      <c r="HBR134" s="19"/>
      <c r="HBS134" s="19"/>
      <c r="HBT134" s="19"/>
      <c r="HBU134" s="19"/>
      <c r="HBV134" s="19"/>
      <c r="HBW134" s="19"/>
      <c r="HBX134" s="19"/>
      <c r="HBY134" s="19"/>
      <c r="HBZ134" s="19"/>
      <c r="HCA134" s="19"/>
      <c r="HCB134" s="19"/>
      <c r="HCC134" s="19"/>
      <c r="HCD134" s="19"/>
      <c r="HCE134" s="19"/>
      <c r="HCF134" s="19"/>
      <c r="HCG134" s="19"/>
      <c r="HCH134" s="19"/>
      <c r="HCI134" s="19"/>
      <c r="HCJ134" s="19"/>
      <c r="HCK134" s="19"/>
      <c r="HCL134" s="19"/>
      <c r="HCM134" s="19"/>
      <c r="HCN134" s="19"/>
      <c r="HCO134" s="19"/>
      <c r="HCP134" s="19"/>
      <c r="HCQ134" s="19"/>
      <c r="HCR134" s="19"/>
      <c r="HCS134" s="19"/>
      <c r="HCT134" s="19"/>
      <c r="HCU134" s="19"/>
      <c r="HCV134" s="19"/>
      <c r="HCW134" s="19"/>
      <c r="HCX134" s="19"/>
      <c r="HCY134" s="19"/>
      <c r="HCZ134" s="19"/>
      <c r="HDA134" s="19"/>
      <c r="HDB134" s="19"/>
      <c r="HDC134" s="19"/>
      <c r="HDD134" s="19"/>
      <c r="HDE134" s="19"/>
      <c r="HDF134" s="19"/>
      <c r="HDG134" s="19"/>
      <c r="HDH134" s="19"/>
      <c r="HDI134" s="19"/>
      <c r="HDJ134" s="19"/>
      <c r="HDK134" s="19"/>
      <c r="HDL134" s="19"/>
      <c r="HDM134" s="19"/>
      <c r="HDN134" s="19"/>
      <c r="HDO134" s="19"/>
      <c r="HDP134" s="19"/>
      <c r="HDQ134" s="19"/>
      <c r="HDR134" s="19"/>
      <c r="HDS134" s="19"/>
      <c r="HDT134" s="19"/>
      <c r="HDU134" s="19"/>
      <c r="HDV134" s="19"/>
      <c r="HDW134" s="19"/>
      <c r="HDX134" s="19"/>
      <c r="HDY134" s="19"/>
      <c r="HDZ134" s="19"/>
      <c r="HEA134" s="19"/>
      <c r="HEB134" s="19"/>
      <c r="HEC134" s="19"/>
      <c r="HED134" s="19"/>
      <c r="HEE134" s="19"/>
      <c r="HEF134" s="19"/>
      <c r="HEG134" s="19"/>
      <c r="HEH134" s="19"/>
      <c r="HEI134" s="19"/>
      <c r="HEJ134" s="19"/>
      <c r="HEK134" s="19"/>
      <c r="HEL134" s="19"/>
      <c r="HEM134" s="19"/>
      <c r="HEN134" s="19"/>
      <c r="HEO134" s="19"/>
      <c r="HEP134" s="19"/>
      <c r="HEQ134" s="19"/>
      <c r="HER134" s="19"/>
      <c r="HES134" s="19"/>
      <c r="HET134" s="19"/>
      <c r="HEU134" s="19"/>
      <c r="HEV134" s="19"/>
      <c r="HEW134" s="19"/>
      <c r="HEX134" s="19"/>
      <c r="HEY134" s="19"/>
      <c r="HEZ134" s="19"/>
      <c r="HFA134" s="19"/>
      <c r="HFB134" s="19"/>
      <c r="HFC134" s="19"/>
      <c r="HFD134" s="19"/>
      <c r="HFE134" s="19"/>
      <c r="HFF134" s="19"/>
      <c r="HFG134" s="19"/>
      <c r="HFH134" s="19"/>
      <c r="HFI134" s="19"/>
      <c r="HFJ134" s="19"/>
      <c r="HFK134" s="19"/>
      <c r="HFL134" s="19"/>
      <c r="HFM134" s="19"/>
      <c r="HFN134" s="19"/>
      <c r="HFO134" s="19"/>
      <c r="HFP134" s="19"/>
      <c r="HFQ134" s="19"/>
      <c r="HFR134" s="19"/>
      <c r="HFS134" s="19"/>
      <c r="HFT134" s="19"/>
      <c r="HFU134" s="19"/>
      <c r="HFV134" s="19"/>
      <c r="HFW134" s="19"/>
      <c r="HFX134" s="19"/>
      <c r="HFY134" s="19"/>
      <c r="HFZ134" s="19"/>
      <c r="HGA134" s="19"/>
      <c r="HGB134" s="19"/>
      <c r="HGC134" s="19"/>
      <c r="HGD134" s="19"/>
      <c r="HGE134" s="19"/>
      <c r="HGF134" s="19"/>
      <c r="HGG134" s="19"/>
      <c r="HGH134" s="19"/>
      <c r="HGI134" s="19"/>
      <c r="HGJ134" s="19"/>
      <c r="HGK134" s="19"/>
      <c r="HGL134" s="19"/>
      <c r="HGM134" s="19"/>
      <c r="HGN134" s="19"/>
      <c r="HGO134" s="19"/>
      <c r="HGP134" s="19"/>
      <c r="HGQ134" s="19"/>
      <c r="HGR134" s="19"/>
      <c r="HGS134" s="19"/>
      <c r="HGT134" s="19"/>
      <c r="HGU134" s="19"/>
      <c r="HGV134" s="19"/>
      <c r="HGW134" s="19"/>
      <c r="HGX134" s="19"/>
      <c r="HGY134" s="19"/>
      <c r="HGZ134" s="19"/>
      <c r="HHA134" s="19"/>
      <c r="HHB134" s="19"/>
      <c r="HHC134" s="19"/>
      <c r="HHD134" s="19"/>
      <c r="HHE134" s="19"/>
      <c r="HHF134" s="19"/>
      <c r="HHG134" s="19"/>
      <c r="HHH134" s="19"/>
      <c r="HHI134" s="19"/>
      <c r="HHJ134" s="19"/>
      <c r="HHK134" s="19"/>
      <c r="HHL134" s="19"/>
      <c r="HHM134" s="19"/>
      <c r="HHN134" s="19"/>
      <c r="HHO134" s="19"/>
      <c r="HHP134" s="19"/>
      <c r="HHQ134" s="19"/>
      <c r="HHR134" s="19"/>
      <c r="HHS134" s="19"/>
      <c r="HHT134" s="19"/>
      <c r="HHU134" s="19"/>
      <c r="HHV134" s="19"/>
      <c r="HHW134" s="19"/>
      <c r="HHX134" s="19"/>
      <c r="HHY134" s="19"/>
      <c r="HHZ134" s="19"/>
      <c r="HIA134" s="19"/>
      <c r="HIB134" s="19"/>
      <c r="HIC134" s="19"/>
      <c r="HID134" s="19"/>
      <c r="HIE134" s="19"/>
      <c r="HIF134" s="19"/>
      <c r="HIG134" s="19"/>
      <c r="HIH134" s="19"/>
      <c r="HII134" s="19"/>
      <c r="HIJ134" s="19"/>
      <c r="HIK134" s="19"/>
      <c r="HIL134" s="19"/>
      <c r="HIM134" s="19"/>
      <c r="HIN134" s="19"/>
      <c r="HIO134" s="19"/>
      <c r="HIP134" s="19"/>
      <c r="HIQ134" s="19"/>
      <c r="HIR134" s="19"/>
      <c r="HIS134" s="19"/>
      <c r="HIT134" s="19"/>
      <c r="HIU134" s="19"/>
      <c r="HIV134" s="19"/>
      <c r="HIW134" s="19"/>
      <c r="HIX134" s="19"/>
      <c r="HIY134" s="19"/>
      <c r="HIZ134" s="19"/>
      <c r="HJA134" s="19"/>
      <c r="HJB134" s="19"/>
      <c r="HJC134" s="19"/>
      <c r="HJD134" s="19"/>
      <c r="HJE134" s="19"/>
      <c r="HJF134" s="19"/>
      <c r="HJG134" s="19"/>
      <c r="HJH134" s="19"/>
      <c r="HJI134" s="19"/>
      <c r="HJJ134" s="19"/>
      <c r="HJK134" s="19"/>
      <c r="HJL134" s="19"/>
      <c r="HJM134" s="19"/>
      <c r="HJN134" s="19"/>
      <c r="HJO134" s="19"/>
      <c r="HJP134" s="19"/>
      <c r="HJQ134" s="19"/>
      <c r="HJR134" s="19"/>
      <c r="HJS134" s="19"/>
      <c r="HJT134" s="19"/>
      <c r="HJU134" s="19"/>
      <c r="HJV134" s="19"/>
      <c r="HJW134" s="19"/>
      <c r="HJX134" s="19"/>
      <c r="HJY134" s="19"/>
      <c r="HJZ134" s="19"/>
      <c r="HKA134" s="19"/>
      <c r="HKB134" s="19"/>
      <c r="HKC134" s="19"/>
      <c r="HKD134" s="19"/>
      <c r="HKE134" s="19"/>
      <c r="HKF134" s="19"/>
      <c r="HKG134" s="19"/>
      <c r="HKH134" s="19"/>
      <c r="HKI134" s="19"/>
      <c r="HKJ134" s="19"/>
      <c r="HKK134" s="19"/>
      <c r="HKL134" s="19"/>
      <c r="HKM134" s="19"/>
      <c r="HKN134" s="19"/>
      <c r="HKO134" s="19"/>
      <c r="HKP134" s="19"/>
      <c r="HKQ134" s="19"/>
      <c r="HKR134" s="19"/>
      <c r="HKS134" s="19"/>
      <c r="HKT134" s="19"/>
      <c r="HKU134" s="19"/>
      <c r="HKV134" s="19"/>
      <c r="HKW134" s="19"/>
      <c r="HKX134" s="19"/>
      <c r="HKY134" s="19"/>
      <c r="HKZ134" s="19"/>
      <c r="HLA134" s="19"/>
      <c r="HLB134" s="19"/>
      <c r="HLC134" s="19"/>
      <c r="HLD134" s="19"/>
      <c r="HLE134" s="19"/>
      <c r="HLF134" s="19"/>
      <c r="HLG134" s="19"/>
      <c r="HLH134" s="19"/>
      <c r="HLI134" s="19"/>
      <c r="HLJ134" s="19"/>
      <c r="HLK134" s="19"/>
      <c r="HLL134" s="19"/>
      <c r="HLM134" s="19"/>
      <c r="HLN134" s="19"/>
      <c r="HLO134" s="19"/>
      <c r="HLP134" s="19"/>
      <c r="HLQ134" s="19"/>
      <c r="HLR134" s="19"/>
      <c r="HLS134" s="19"/>
      <c r="HLT134" s="19"/>
      <c r="HLU134" s="19"/>
      <c r="HLV134" s="19"/>
      <c r="HLW134" s="19"/>
      <c r="HLX134" s="19"/>
      <c r="HLY134" s="19"/>
      <c r="HLZ134" s="19"/>
      <c r="HMA134" s="19"/>
      <c r="HMB134" s="19"/>
      <c r="HMC134" s="19"/>
      <c r="HMD134" s="19"/>
      <c r="HME134" s="19"/>
      <c r="HMF134" s="19"/>
      <c r="HMG134" s="19"/>
      <c r="HMH134" s="19"/>
      <c r="HMI134" s="19"/>
      <c r="HMJ134" s="19"/>
      <c r="HMK134" s="19"/>
      <c r="HML134" s="19"/>
      <c r="HMM134" s="19"/>
      <c r="HMN134" s="19"/>
      <c r="HMO134" s="19"/>
      <c r="HMP134" s="19"/>
      <c r="HMQ134" s="19"/>
      <c r="HMR134" s="19"/>
      <c r="HMS134" s="19"/>
      <c r="HMT134" s="19"/>
      <c r="HMU134" s="19"/>
      <c r="HMV134" s="19"/>
      <c r="HMW134" s="19"/>
      <c r="HMX134" s="19"/>
      <c r="HMY134" s="19"/>
      <c r="HMZ134" s="19"/>
      <c r="HNA134" s="19"/>
      <c r="HNB134" s="19"/>
      <c r="HNC134" s="19"/>
      <c r="HND134" s="19"/>
      <c r="HNE134" s="19"/>
      <c r="HNF134" s="19"/>
      <c r="HNG134" s="19"/>
      <c r="HNH134" s="19"/>
      <c r="HNI134" s="19"/>
      <c r="HNJ134" s="19"/>
      <c r="HNK134" s="19"/>
      <c r="HNL134" s="19"/>
      <c r="HNM134" s="19"/>
      <c r="HNN134" s="19"/>
      <c r="HNO134" s="19"/>
      <c r="HNP134" s="19"/>
      <c r="HNQ134" s="19"/>
      <c r="HNR134" s="19"/>
      <c r="HNS134" s="19"/>
      <c r="HNT134" s="19"/>
      <c r="HNU134" s="19"/>
      <c r="HNV134" s="19"/>
      <c r="HNW134" s="19"/>
      <c r="HNX134" s="19"/>
      <c r="HNY134" s="19"/>
      <c r="HNZ134" s="19"/>
      <c r="HOA134" s="19"/>
      <c r="HOB134" s="19"/>
      <c r="HOC134" s="19"/>
      <c r="HOD134" s="19"/>
      <c r="HOE134" s="19"/>
      <c r="HOF134" s="19"/>
      <c r="HOG134" s="19"/>
      <c r="HOH134" s="19"/>
      <c r="HOI134" s="19"/>
      <c r="HOJ134" s="19"/>
      <c r="HOK134" s="19"/>
      <c r="HOL134" s="19"/>
      <c r="HOM134" s="19"/>
      <c r="HON134" s="19"/>
      <c r="HOO134" s="19"/>
      <c r="HOP134" s="19"/>
      <c r="HOQ134" s="19"/>
      <c r="HOR134" s="19"/>
      <c r="HOS134" s="19"/>
      <c r="HOT134" s="19"/>
      <c r="HOU134" s="19"/>
      <c r="HOV134" s="19"/>
      <c r="HOW134" s="19"/>
      <c r="HOX134" s="19"/>
      <c r="HOY134" s="19"/>
      <c r="HOZ134" s="19"/>
      <c r="HPA134" s="19"/>
      <c r="HPB134" s="19"/>
      <c r="HPC134" s="19"/>
      <c r="HPD134" s="19"/>
      <c r="HPE134" s="19"/>
      <c r="HPF134" s="19"/>
      <c r="HPG134" s="19"/>
      <c r="HPH134" s="19"/>
      <c r="HPI134" s="19"/>
      <c r="HPJ134" s="19"/>
      <c r="HPK134" s="19"/>
      <c r="HPL134" s="19"/>
      <c r="HPM134" s="19"/>
      <c r="HPN134" s="19"/>
      <c r="HPO134" s="19"/>
      <c r="HPP134" s="19"/>
      <c r="HPQ134" s="19"/>
      <c r="HPR134" s="19"/>
      <c r="HPS134" s="19"/>
      <c r="HPT134" s="19"/>
      <c r="HPU134" s="19"/>
      <c r="HPV134" s="19"/>
      <c r="HPW134" s="19"/>
      <c r="HPX134" s="19"/>
      <c r="HPY134" s="19"/>
      <c r="HPZ134" s="19"/>
      <c r="HQA134" s="19"/>
      <c r="HQB134" s="19"/>
      <c r="HQC134" s="19"/>
      <c r="HQD134" s="19"/>
      <c r="HQE134" s="19"/>
      <c r="HQF134" s="19"/>
      <c r="HQG134" s="19"/>
      <c r="HQH134" s="19"/>
      <c r="HQI134" s="19"/>
      <c r="HQJ134" s="19"/>
      <c r="HQK134" s="19"/>
      <c r="HQL134" s="19"/>
      <c r="HQM134" s="19"/>
      <c r="HQN134" s="19"/>
      <c r="HQO134" s="19"/>
      <c r="HQP134" s="19"/>
      <c r="HQQ134" s="19"/>
      <c r="HQR134" s="19"/>
      <c r="HQS134" s="19"/>
      <c r="HQT134" s="19"/>
      <c r="HQU134" s="19"/>
      <c r="HQV134" s="19"/>
      <c r="HQW134" s="19"/>
      <c r="HQX134" s="19"/>
      <c r="HQY134" s="19"/>
      <c r="HQZ134" s="19"/>
      <c r="HRA134" s="19"/>
      <c r="HRB134" s="19"/>
      <c r="HRC134" s="19"/>
      <c r="HRD134" s="19"/>
      <c r="HRE134" s="19"/>
      <c r="HRF134" s="19"/>
      <c r="HRG134" s="19"/>
      <c r="HRH134" s="19"/>
      <c r="HRI134" s="19"/>
      <c r="HRJ134" s="19"/>
      <c r="HRK134" s="19"/>
      <c r="HRL134" s="19"/>
      <c r="HRM134" s="19"/>
      <c r="HRN134" s="19"/>
      <c r="HRO134" s="19"/>
      <c r="HRP134" s="19"/>
      <c r="HRQ134" s="19"/>
      <c r="HRR134" s="19"/>
      <c r="HRS134" s="19"/>
      <c r="HRT134" s="19"/>
      <c r="HRU134" s="19"/>
      <c r="HRV134" s="19"/>
      <c r="HRW134" s="19"/>
      <c r="HRX134" s="19"/>
      <c r="HRY134" s="19"/>
      <c r="HRZ134" s="19"/>
      <c r="HSA134" s="19"/>
      <c r="HSB134" s="19"/>
      <c r="HSC134" s="19"/>
      <c r="HSD134" s="19"/>
      <c r="HSE134" s="19"/>
      <c r="HSF134" s="19"/>
      <c r="HSG134" s="19"/>
      <c r="HSH134" s="19"/>
      <c r="HSI134" s="19"/>
      <c r="HSJ134" s="19"/>
      <c r="HSK134" s="19"/>
      <c r="HSL134" s="19"/>
      <c r="HSM134" s="19"/>
      <c r="HSN134" s="19"/>
      <c r="HSO134" s="19"/>
      <c r="HSP134" s="19"/>
      <c r="HSQ134" s="19"/>
      <c r="HSR134" s="19"/>
      <c r="HSS134" s="19"/>
      <c r="HST134" s="19"/>
      <c r="HSU134" s="19"/>
      <c r="HSV134" s="19"/>
      <c r="HSW134" s="19"/>
      <c r="HSX134" s="19"/>
      <c r="HSY134" s="19"/>
      <c r="HSZ134" s="19"/>
      <c r="HTA134" s="19"/>
      <c r="HTB134" s="19"/>
      <c r="HTC134" s="19"/>
      <c r="HTD134" s="19"/>
      <c r="HTE134" s="19"/>
      <c r="HTF134" s="19"/>
      <c r="HTG134" s="19"/>
      <c r="HTH134" s="19"/>
      <c r="HTI134" s="19"/>
      <c r="HTJ134" s="19"/>
      <c r="HTK134" s="19"/>
      <c r="HTL134" s="19"/>
      <c r="HTM134" s="19"/>
      <c r="HTN134" s="19"/>
      <c r="HTO134" s="19"/>
      <c r="HTP134" s="19"/>
      <c r="HTQ134" s="19"/>
      <c r="HTR134" s="19"/>
      <c r="HTS134" s="19"/>
      <c r="HTT134" s="19"/>
      <c r="HTU134" s="19"/>
      <c r="HTV134" s="19"/>
      <c r="HTW134" s="19"/>
      <c r="HTX134" s="19"/>
      <c r="HTY134" s="19"/>
      <c r="HTZ134" s="19"/>
      <c r="HUA134" s="19"/>
      <c r="HUB134" s="19"/>
      <c r="HUC134" s="19"/>
      <c r="HUD134" s="19"/>
      <c r="HUE134" s="19"/>
      <c r="HUF134" s="19"/>
      <c r="HUG134" s="19"/>
      <c r="HUH134" s="19"/>
      <c r="HUI134" s="19"/>
      <c r="HUJ134" s="19"/>
      <c r="HUK134" s="19"/>
      <c r="HUL134" s="19"/>
      <c r="HUM134" s="19"/>
      <c r="HUN134" s="19"/>
      <c r="HUO134" s="19"/>
      <c r="HUP134" s="19"/>
      <c r="HUQ134" s="19"/>
      <c r="HUR134" s="19"/>
      <c r="HUS134" s="19"/>
      <c r="HUT134" s="19"/>
      <c r="HUU134" s="19"/>
      <c r="HUV134" s="19"/>
      <c r="HUW134" s="19"/>
      <c r="HUX134" s="19"/>
      <c r="HUY134" s="19"/>
      <c r="HUZ134" s="19"/>
      <c r="HVA134" s="19"/>
      <c r="HVB134" s="19"/>
      <c r="HVC134" s="19"/>
      <c r="HVD134" s="19"/>
      <c r="HVE134" s="19"/>
      <c r="HVF134" s="19"/>
      <c r="HVG134" s="19"/>
      <c r="HVH134" s="19"/>
      <c r="HVI134" s="19"/>
      <c r="HVJ134" s="19"/>
      <c r="HVK134" s="19"/>
      <c r="HVL134" s="19"/>
      <c r="HVM134" s="19"/>
      <c r="HVN134" s="19"/>
      <c r="HVO134" s="19"/>
      <c r="HVP134" s="19"/>
      <c r="HVQ134" s="19"/>
      <c r="HVR134" s="19"/>
      <c r="HVS134" s="19"/>
      <c r="HVT134" s="19"/>
      <c r="HVU134" s="19"/>
      <c r="HVV134" s="19"/>
      <c r="HVW134" s="19"/>
      <c r="HVX134" s="19"/>
      <c r="HVY134" s="19"/>
      <c r="HVZ134" s="19"/>
      <c r="HWA134" s="19"/>
      <c r="HWB134" s="19"/>
      <c r="HWC134" s="19"/>
      <c r="HWD134" s="19"/>
      <c r="HWE134" s="19"/>
      <c r="HWF134" s="19"/>
      <c r="HWG134" s="19"/>
      <c r="HWH134" s="19"/>
      <c r="HWI134" s="19"/>
      <c r="HWJ134" s="19"/>
      <c r="HWK134" s="19"/>
      <c r="HWL134" s="19"/>
      <c r="HWM134" s="19"/>
      <c r="HWN134" s="19"/>
      <c r="HWO134" s="19"/>
      <c r="HWP134" s="19"/>
      <c r="HWQ134" s="19"/>
      <c r="HWR134" s="19"/>
      <c r="HWS134" s="19"/>
      <c r="HWT134" s="19"/>
      <c r="HWU134" s="19"/>
      <c r="HWV134" s="19"/>
      <c r="HWW134" s="19"/>
      <c r="HWX134" s="19"/>
      <c r="HWY134" s="19"/>
      <c r="HWZ134" s="19"/>
      <c r="HXA134" s="19"/>
      <c r="HXB134" s="19"/>
      <c r="HXC134" s="19"/>
      <c r="HXD134" s="19"/>
      <c r="HXE134" s="19"/>
      <c r="HXF134" s="19"/>
      <c r="HXG134" s="19"/>
      <c r="HXH134" s="19"/>
      <c r="HXI134" s="19"/>
      <c r="HXJ134" s="19"/>
      <c r="HXK134" s="19"/>
      <c r="HXL134" s="19"/>
      <c r="HXM134" s="19"/>
      <c r="HXN134" s="19"/>
      <c r="HXO134" s="19"/>
      <c r="HXP134" s="19"/>
      <c r="HXQ134" s="19"/>
      <c r="HXR134" s="19"/>
      <c r="HXS134" s="19"/>
      <c r="HXT134" s="19"/>
      <c r="HXU134" s="19"/>
      <c r="HXV134" s="19"/>
      <c r="HXW134" s="19"/>
      <c r="HXX134" s="19"/>
      <c r="HXY134" s="19"/>
      <c r="HXZ134" s="19"/>
      <c r="HYA134" s="19"/>
      <c r="HYB134" s="19"/>
      <c r="HYC134" s="19"/>
      <c r="HYD134" s="19"/>
      <c r="HYE134" s="19"/>
      <c r="HYF134" s="19"/>
      <c r="HYG134" s="19"/>
      <c r="HYH134" s="19"/>
      <c r="HYI134" s="19"/>
      <c r="HYJ134" s="19"/>
      <c r="HYK134" s="19"/>
      <c r="HYL134" s="19"/>
      <c r="HYM134" s="19"/>
      <c r="HYN134" s="19"/>
      <c r="HYO134" s="19"/>
      <c r="HYP134" s="19"/>
      <c r="HYQ134" s="19"/>
      <c r="HYR134" s="19"/>
      <c r="HYS134" s="19"/>
      <c r="HYT134" s="19"/>
      <c r="HYU134" s="19"/>
      <c r="HYV134" s="19"/>
      <c r="HYW134" s="19"/>
      <c r="HYX134" s="19"/>
      <c r="HYY134" s="19"/>
      <c r="HYZ134" s="19"/>
      <c r="HZA134" s="19"/>
      <c r="HZB134" s="19"/>
      <c r="HZC134" s="19"/>
      <c r="HZD134" s="19"/>
      <c r="HZE134" s="19"/>
      <c r="HZF134" s="19"/>
      <c r="HZG134" s="19"/>
      <c r="HZH134" s="19"/>
      <c r="HZI134" s="19"/>
      <c r="HZJ134" s="19"/>
      <c r="HZK134" s="19"/>
      <c r="HZL134" s="19"/>
      <c r="HZM134" s="19"/>
      <c r="HZN134" s="19"/>
      <c r="HZO134" s="19"/>
      <c r="HZP134" s="19"/>
      <c r="HZQ134" s="19"/>
      <c r="HZR134" s="19"/>
      <c r="HZS134" s="19"/>
      <c r="HZT134" s="19"/>
      <c r="HZU134" s="19"/>
      <c r="HZV134" s="19"/>
      <c r="HZW134" s="19"/>
      <c r="HZX134" s="19"/>
      <c r="HZY134" s="19"/>
      <c r="HZZ134" s="19"/>
      <c r="IAA134" s="19"/>
      <c r="IAB134" s="19"/>
      <c r="IAC134" s="19"/>
      <c r="IAD134" s="19"/>
      <c r="IAE134" s="19"/>
      <c r="IAF134" s="19"/>
      <c r="IAG134" s="19"/>
      <c r="IAH134" s="19"/>
      <c r="IAI134" s="19"/>
      <c r="IAJ134" s="19"/>
      <c r="IAK134" s="19"/>
      <c r="IAL134" s="19"/>
      <c r="IAM134" s="19"/>
      <c r="IAN134" s="19"/>
      <c r="IAO134" s="19"/>
      <c r="IAP134" s="19"/>
      <c r="IAQ134" s="19"/>
      <c r="IAR134" s="19"/>
      <c r="IAS134" s="19"/>
      <c r="IAT134" s="19"/>
      <c r="IAU134" s="19"/>
      <c r="IAV134" s="19"/>
      <c r="IAW134" s="19"/>
      <c r="IAX134" s="19"/>
      <c r="IAY134" s="19"/>
      <c r="IAZ134" s="19"/>
      <c r="IBA134" s="19"/>
      <c r="IBB134" s="19"/>
      <c r="IBC134" s="19"/>
      <c r="IBD134" s="19"/>
      <c r="IBE134" s="19"/>
      <c r="IBF134" s="19"/>
      <c r="IBG134" s="19"/>
      <c r="IBH134" s="19"/>
      <c r="IBI134" s="19"/>
      <c r="IBJ134" s="19"/>
      <c r="IBK134" s="19"/>
      <c r="IBL134" s="19"/>
      <c r="IBM134" s="19"/>
      <c r="IBN134" s="19"/>
      <c r="IBO134" s="19"/>
      <c r="IBP134" s="19"/>
      <c r="IBQ134" s="19"/>
      <c r="IBR134" s="19"/>
      <c r="IBS134" s="19"/>
      <c r="IBT134" s="19"/>
      <c r="IBU134" s="19"/>
      <c r="IBV134" s="19"/>
      <c r="IBW134" s="19"/>
      <c r="IBX134" s="19"/>
      <c r="IBY134" s="19"/>
      <c r="IBZ134" s="19"/>
      <c r="ICA134" s="19"/>
      <c r="ICB134" s="19"/>
      <c r="ICC134" s="19"/>
      <c r="ICD134" s="19"/>
      <c r="ICE134" s="19"/>
      <c r="ICF134" s="19"/>
      <c r="ICG134" s="19"/>
      <c r="ICH134" s="19"/>
      <c r="ICI134" s="19"/>
      <c r="ICJ134" s="19"/>
      <c r="ICK134" s="19"/>
      <c r="ICL134" s="19"/>
      <c r="ICM134" s="19"/>
      <c r="ICN134" s="19"/>
      <c r="ICO134" s="19"/>
      <c r="ICP134" s="19"/>
      <c r="ICQ134" s="19"/>
      <c r="ICR134" s="19"/>
      <c r="ICS134" s="19"/>
      <c r="ICT134" s="19"/>
      <c r="ICU134" s="19"/>
      <c r="ICV134" s="19"/>
      <c r="ICW134" s="19"/>
      <c r="ICX134" s="19"/>
      <c r="ICY134" s="19"/>
      <c r="ICZ134" s="19"/>
      <c r="IDA134" s="19"/>
      <c r="IDB134" s="19"/>
      <c r="IDC134" s="19"/>
      <c r="IDD134" s="19"/>
      <c r="IDE134" s="19"/>
      <c r="IDF134" s="19"/>
      <c r="IDG134" s="19"/>
      <c r="IDH134" s="19"/>
      <c r="IDI134" s="19"/>
      <c r="IDJ134" s="19"/>
      <c r="IDK134" s="19"/>
      <c r="IDL134" s="19"/>
      <c r="IDM134" s="19"/>
      <c r="IDN134" s="19"/>
      <c r="IDO134" s="19"/>
      <c r="IDP134" s="19"/>
      <c r="IDQ134" s="19"/>
      <c r="IDR134" s="19"/>
      <c r="IDS134" s="19"/>
      <c r="IDT134" s="19"/>
      <c r="IDU134" s="19"/>
      <c r="IDV134" s="19"/>
      <c r="IDW134" s="19"/>
      <c r="IDX134" s="19"/>
      <c r="IDY134" s="19"/>
      <c r="IDZ134" s="19"/>
      <c r="IEA134" s="19"/>
      <c r="IEB134" s="19"/>
      <c r="IEC134" s="19"/>
      <c r="IED134" s="19"/>
      <c r="IEE134" s="19"/>
      <c r="IEF134" s="19"/>
      <c r="IEG134" s="19"/>
      <c r="IEH134" s="19"/>
      <c r="IEI134" s="19"/>
      <c r="IEJ134" s="19"/>
      <c r="IEK134" s="19"/>
      <c r="IEL134" s="19"/>
      <c r="IEM134" s="19"/>
      <c r="IEN134" s="19"/>
      <c r="IEO134" s="19"/>
      <c r="IEP134" s="19"/>
      <c r="IEQ134" s="19"/>
      <c r="IER134" s="19"/>
      <c r="IES134" s="19"/>
      <c r="IET134" s="19"/>
      <c r="IEU134" s="19"/>
      <c r="IEV134" s="19"/>
      <c r="IEW134" s="19"/>
      <c r="IEX134" s="19"/>
      <c r="IEY134" s="19"/>
      <c r="IEZ134" s="19"/>
      <c r="IFA134" s="19"/>
      <c r="IFB134" s="19"/>
      <c r="IFC134" s="19"/>
      <c r="IFD134" s="19"/>
      <c r="IFE134" s="19"/>
      <c r="IFF134" s="19"/>
      <c r="IFG134" s="19"/>
      <c r="IFH134" s="19"/>
      <c r="IFI134" s="19"/>
      <c r="IFJ134" s="19"/>
      <c r="IFK134" s="19"/>
      <c r="IFL134" s="19"/>
      <c r="IFM134" s="19"/>
      <c r="IFN134" s="19"/>
      <c r="IFO134" s="19"/>
      <c r="IFP134" s="19"/>
      <c r="IFQ134" s="19"/>
      <c r="IFR134" s="19"/>
      <c r="IFS134" s="19"/>
      <c r="IFT134" s="19"/>
      <c r="IFU134" s="19"/>
      <c r="IFV134" s="19"/>
      <c r="IFW134" s="19"/>
      <c r="IFX134" s="19"/>
      <c r="IFY134" s="19"/>
      <c r="IFZ134" s="19"/>
      <c r="IGA134" s="19"/>
      <c r="IGB134" s="19"/>
      <c r="IGC134" s="19"/>
      <c r="IGD134" s="19"/>
      <c r="IGE134" s="19"/>
      <c r="IGF134" s="19"/>
      <c r="IGG134" s="19"/>
      <c r="IGH134" s="19"/>
      <c r="IGI134" s="19"/>
      <c r="IGJ134" s="19"/>
      <c r="IGK134" s="19"/>
      <c r="IGL134" s="19"/>
      <c r="IGM134" s="19"/>
      <c r="IGN134" s="19"/>
      <c r="IGO134" s="19"/>
      <c r="IGP134" s="19"/>
      <c r="IGQ134" s="19"/>
      <c r="IGR134" s="19"/>
      <c r="IGS134" s="19"/>
      <c r="IGT134" s="19"/>
      <c r="IGU134" s="19"/>
      <c r="IGV134" s="19"/>
      <c r="IGW134" s="19"/>
      <c r="IGX134" s="19"/>
      <c r="IGY134" s="19"/>
      <c r="IGZ134" s="19"/>
      <c r="IHA134" s="19"/>
      <c r="IHB134" s="19"/>
      <c r="IHC134" s="19"/>
      <c r="IHD134" s="19"/>
      <c r="IHE134" s="19"/>
      <c r="IHF134" s="19"/>
      <c r="IHG134" s="19"/>
      <c r="IHH134" s="19"/>
      <c r="IHI134" s="19"/>
      <c r="IHJ134" s="19"/>
      <c r="IHK134" s="19"/>
      <c r="IHL134" s="19"/>
      <c r="IHM134" s="19"/>
      <c r="IHN134" s="19"/>
      <c r="IHO134" s="19"/>
      <c r="IHP134" s="19"/>
      <c r="IHQ134" s="19"/>
      <c r="IHR134" s="19"/>
      <c r="IHS134" s="19"/>
      <c r="IHT134" s="19"/>
      <c r="IHU134" s="19"/>
      <c r="IHV134" s="19"/>
      <c r="IHW134" s="19"/>
      <c r="IHX134" s="19"/>
      <c r="IHY134" s="19"/>
      <c r="IHZ134" s="19"/>
      <c r="IIA134" s="19"/>
      <c r="IIB134" s="19"/>
      <c r="IIC134" s="19"/>
      <c r="IID134" s="19"/>
      <c r="IIE134" s="19"/>
      <c r="IIF134" s="19"/>
      <c r="IIG134" s="19"/>
      <c r="IIH134" s="19"/>
      <c r="III134" s="19"/>
      <c r="IIJ134" s="19"/>
      <c r="IIK134" s="19"/>
      <c r="IIL134" s="19"/>
      <c r="IIM134" s="19"/>
      <c r="IIN134" s="19"/>
      <c r="IIO134" s="19"/>
      <c r="IIP134" s="19"/>
      <c r="IIQ134" s="19"/>
      <c r="IIR134" s="19"/>
      <c r="IIS134" s="19"/>
      <c r="IIT134" s="19"/>
      <c r="IIU134" s="19"/>
      <c r="IIV134" s="19"/>
      <c r="IIW134" s="19"/>
      <c r="IIX134" s="19"/>
      <c r="IIY134" s="19"/>
      <c r="IIZ134" s="19"/>
      <c r="IJA134" s="19"/>
      <c r="IJB134" s="19"/>
      <c r="IJC134" s="19"/>
      <c r="IJD134" s="19"/>
      <c r="IJE134" s="19"/>
      <c r="IJF134" s="19"/>
      <c r="IJG134" s="19"/>
      <c r="IJH134" s="19"/>
      <c r="IJI134" s="19"/>
      <c r="IJJ134" s="19"/>
      <c r="IJK134" s="19"/>
      <c r="IJL134" s="19"/>
      <c r="IJM134" s="19"/>
      <c r="IJN134" s="19"/>
      <c r="IJO134" s="19"/>
      <c r="IJP134" s="19"/>
      <c r="IJQ134" s="19"/>
      <c r="IJR134" s="19"/>
      <c r="IJS134" s="19"/>
      <c r="IJT134" s="19"/>
      <c r="IJU134" s="19"/>
      <c r="IJV134" s="19"/>
      <c r="IJW134" s="19"/>
      <c r="IJX134" s="19"/>
      <c r="IJY134" s="19"/>
      <c r="IJZ134" s="19"/>
      <c r="IKA134" s="19"/>
      <c r="IKB134" s="19"/>
      <c r="IKC134" s="19"/>
      <c r="IKD134" s="19"/>
      <c r="IKE134" s="19"/>
      <c r="IKF134" s="19"/>
      <c r="IKG134" s="19"/>
      <c r="IKH134" s="19"/>
      <c r="IKI134" s="19"/>
      <c r="IKJ134" s="19"/>
      <c r="IKK134" s="19"/>
      <c r="IKL134" s="19"/>
      <c r="IKM134" s="19"/>
      <c r="IKN134" s="19"/>
      <c r="IKO134" s="19"/>
      <c r="IKP134" s="19"/>
      <c r="IKQ134" s="19"/>
      <c r="IKR134" s="19"/>
      <c r="IKS134" s="19"/>
      <c r="IKT134" s="19"/>
      <c r="IKU134" s="19"/>
      <c r="IKV134" s="19"/>
      <c r="IKW134" s="19"/>
      <c r="IKX134" s="19"/>
      <c r="IKY134" s="19"/>
      <c r="IKZ134" s="19"/>
      <c r="ILA134" s="19"/>
      <c r="ILB134" s="19"/>
      <c r="ILC134" s="19"/>
      <c r="ILD134" s="19"/>
      <c r="ILE134" s="19"/>
      <c r="ILF134" s="19"/>
      <c r="ILG134" s="19"/>
      <c r="ILH134" s="19"/>
      <c r="ILI134" s="19"/>
      <c r="ILJ134" s="19"/>
      <c r="ILK134" s="19"/>
      <c r="ILL134" s="19"/>
      <c r="ILM134" s="19"/>
      <c r="ILN134" s="19"/>
      <c r="ILO134" s="19"/>
      <c r="ILP134" s="19"/>
      <c r="ILQ134" s="19"/>
      <c r="ILR134" s="19"/>
      <c r="ILS134" s="19"/>
      <c r="ILT134" s="19"/>
      <c r="ILU134" s="19"/>
      <c r="ILV134" s="19"/>
      <c r="ILW134" s="19"/>
      <c r="ILX134" s="19"/>
      <c r="ILY134" s="19"/>
      <c r="ILZ134" s="19"/>
      <c r="IMA134" s="19"/>
      <c r="IMB134" s="19"/>
      <c r="IMC134" s="19"/>
      <c r="IMD134" s="19"/>
      <c r="IME134" s="19"/>
      <c r="IMF134" s="19"/>
      <c r="IMG134" s="19"/>
      <c r="IMH134" s="19"/>
      <c r="IMI134" s="19"/>
      <c r="IMJ134" s="19"/>
      <c r="IMK134" s="19"/>
      <c r="IML134" s="19"/>
      <c r="IMM134" s="19"/>
      <c r="IMN134" s="19"/>
      <c r="IMO134" s="19"/>
      <c r="IMP134" s="19"/>
      <c r="IMQ134" s="19"/>
      <c r="IMR134" s="19"/>
      <c r="IMS134" s="19"/>
      <c r="IMT134" s="19"/>
      <c r="IMU134" s="19"/>
      <c r="IMV134" s="19"/>
      <c r="IMW134" s="19"/>
      <c r="IMX134" s="19"/>
      <c r="IMY134" s="19"/>
      <c r="IMZ134" s="19"/>
      <c r="INA134" s="19"/>
      <c r="INB134" s="19"/>
      <c r="INC134" s="19"/>
      <c r="IND134" s="19"/>
      <c r="INE134" s="19"/>
      <c r="INF134" s="19"/>
      <c r="ING134" s="19"/>
      <c r="INH134" s="19"/>
      <c r="INI134" s="19"/>
      <c r="INJ134" s="19"/>
      <c r="INK134" s="19"/>
      <c r="INL134" s="19"/>
      <c r="INM134" s="19"/>
      <c r="INN134" s="19"/>
      <c r="INO134" s="19"/>
      <c r="INP134" s="19"/>
      <c r="INQ134" s="19"/>
      <c r="INR134" s="19"/>
      <c r="INS134" s="19"/>
      <c r="INT134" s="19"/>
      <c r="INU134" s="19"/>
      <c r="INV134" s="19"/>
      <c r="INW134" s="19"/>
      <c r="INX134" s="19"/>
      <c r="INY134" s="19"/>
      <c r="INZ134" s="19"/>
      <c r="IOA134" s="19"/>
      <c r="IOB134" s="19"/>
      <c r="IOC134" s="19"/>
      <c r="IOD134" s="19"/>
      <c r="IOE134" s="19"/>
      <c r="IOF134" s="19"/>
      <c r="IOG134" s="19"/>
      <c r="IOH134" s="19"/>
      <c r="IOI134" s="19"/>
      <c r="IOJ134" s="19"/>
      <c r="IOK134" s="19"/>
      <c r="IOL134" s="19"/>
      <c r="IOM134" s="19"/>
      <c r="ION134" s="19"/>
      <c r="IOO134" s="19"/>
      <c r="IOP134" s="19"/>
      <c r="IOQ134" s="19"/>
      <c r="IOR134" s="19"/>
      <c r="IOS134" s="19"/>
      <c r="IOT134" s="19"/>
      <c r="IOU134" s="19"/>
      <c r="IOV134" s="19"/>
      <c r="IOW134" s="19"/>
      <c r="IOX134" s="19"/>
      <c r="IOY134" s="19"/>
      <c r="IOZ134" s="19"/>
      <c r="IPA134" s="19"/>
      <c r="IPB134" s="19"/>
      <c r="IPC134" s="19"/>
      <c r="IPD134" s="19"/>
      <c r="IPE134" s="19"/>
      <c r="IPF134" s="19"/>
      <c r="IPG134" s="19"/>
      <c r="IPH134" s="19"/>
      <c r="IPI134" s="19"/>
      <c r="IPJ134" s="19"/>
      <c r="IPK134" s="19"/>
      <c r="IPL134" s="19"/>
      <c r="IPM134" s="19"/>
      <c r="IPN134" s="19"/>
      <c r="IPO134" s="19"/>
      <c r="IPP134" s="19"/>
      <c r="IPQ134" s="19"/>
      <c r="IPR134" s="19"/>
      <c r="IPS134" s="19"/>
      <c r="IPT134" s="19"/>
      <c r="IPU134" s="19"/>
      <c r="IPV134" s="19"/>
      <c r="IPW134" s="19"/>
      <c r="IPX134" s="19"/>
      <c r="IPY134" s="19"/>
      <c r="IPZ134" s="19"/>
      <c r="IQA134" s="19"/>
      <c r="IQB134" s="19"/>
      <c r="IQC134" s="19"/>
      <c r="IQD134" s="19"/>
      <c r="IQE134" s="19"/>
      <c r="IQF134" s="19"/>
      <c r="IQG134" s="19"/>
      <c r="IQH134" s="19"/>
      <c r="IQI134" s="19"/>
      <c r="IQJ134" s="19"/>
      <c r="IQK134" s="19"/>
      <c r="IQL134" s="19"/>
      <c r="IQM134" s="19"/>
      <c r="IQN134" s="19"/>
      <c r="IQO134" s="19"/>
      <c r="IQP134" s="19"/>
      <c r="IQQ134" s="19"/>
      <c r="IQR134" s="19"/>
      <c r="IQS134" s="19"/>
      <c r="IQT134" s="19"/>
      <c r="IQU134" s="19"/>
      <c r="IQV134" s="19"/>
      <c r="IQW134" s="19"/>
      <c r="IQX134" s="19"/>
      <c r="IQY134" s="19"/>
      <c r="IQZ134" s="19"/>
      <c r="IRA134" s="19"/>
      <c r="IRB134" s="19"/>
      <c r="IRC134" s="19"/>
      <c r="IRD134" s="19"/>
      <c r="IRE134" s="19"/>
      <c r="IRF134" s="19"/>
      <c r="IRG134" s="19"/>
      <c r="IRH134" s="19"/>
      <c r="IRI134" s="19"/>
      <c r="IRJ134" s="19"/>
      <c r="IRK134" s="19"/>
      <c r="IRL134" s="19"/>
      <c r="IRM134" s="19"/>
      <c r="IRN134" s="19"/>
      <c r="IRO134" s="19"/>
      <c r="IRP134" s="19"/>
      <c r="IRQ134" s="19"/>
      <c r="IRR134" s="19"/>
      <c r="IRS134" s="19"/>
      <c r="IRT134" s="19"/>
      <c r="IRU134" s="19"/>
      <c r="IRV134" s="19"/>
      <c r="IRW134" s="19"/>
      <c r="IRX134" s="19"/>
      <c r="IRY134" s="19"/>
      <c r="IRZ134" s="19"/>
      <c r="ISA134" s="19"/>
      <c r="ISB134" s="19"/>
      <c r="ISC134" s="19"/>
      <c r="ISD134" s="19"/>
      <c r="ISE134" s="19"/>
      <c r="ISF134" s="19"/>
      <c r="ISG134" s="19"/>
      <c r="ISH134" s="19"/>
      <c r="ISI134" s="19"/>
      <c r="ISJ134" s="19"/>
      <c r="ISK134" s="19"/>
      <c r="ISL134" s="19"/>
      <c r="ISM134" s="19"/>
      <c r="ISN134" s="19"/>
      <c r="ISO134" s="19"/>
      <c r="ISP134" s="19"/>
      <c r="ISQ134" s="19"/>
      <c r="ISR134" s="19"/>
      <c r="ISS134" s="19"/>
      <c r="IST134" s="19"/>
      <c r="ISU134" s="19"/>
      <c r="ISV134" s="19"/>
      <c r="ISW134" s="19"/>
      <c r="ISX134" s="19"/>
      <c r="ISY134" s="19"/>
      <c r="ISZ134" s="19"/>
      <c r="ITA134" s="19"/>
      <c r="ITB134" s="19"/>
      <c r="ITC134" s="19"/>
      <c r="ITD134" s="19"/>
      <c r="ITE134" s="19"/>
      <c r="ITF134" s="19"/>
      <c r="ITG134" s="19"/>
      <c r="ITH134" s="19"/>
      <c r="ITI134" s="19"/>
      <c r="ITJ134" s="19"/>
      <c r="ITK134" s="19"/>
      <c r="ITL134" s="19"/>
      <c r="ITM134" s="19"/>
      <c r="ITN134" s="19"/>
      <c r="ITO134" s="19"/>
      <c r="ITP134" s="19"/>
      <c r="ITQ134" s="19"/>
      <c r="ITR134" s="19"/>
      <c r="ITS134" s="19"/>
      <c r="ITT134" s="19"/>
      <c r="ITU134" s="19"/>
      <c r="ITV134" s="19"/>
      <c r="ITW134" s="19"/>
      <c r="ITX134" s="19"/>
      <c r="ITY134" s="19"/>
      <c r="ITZ134" s="19"/>
      <c r="IUA134" s="19"/>
      <c r="IUB134" s="19"/>
      <c r="IUC134" s="19"/>
      <c r="IUD134" s="19"/>
      <c r="IUE134" s="19"/>
      <c r="IUF134" s="19"/>
      <c r="IUG134" s="19"/>
      <c r="IUH134" s="19"/>
      <c r="IUI134" s="19"/>
      <c r="IUJ134" s="19"/>
      <c r="IUK134" s="19"/>
      <c r="IUL134" s="19"/>
      <c r="IUM134" s="19"/>
      <c r="IUN134" s="19"/>
      <c r="IUO134" s="19"/>
      <c r="IUP134" s="19"/>
      <c r="IUQ134" s="19"/>
      <c r="IUR134" s="19"/>
      <c r="IUS134" s="19"/>
      <c r="IUT134" s="19"/>
      <c r="IUU134" s="19"/>
      <c r="IUV134" s="19"/>
      <c r="IUW134" s="19"/>
      <c r="IUX134" s="19"/>
      <c r="IUY134" s="19"/>
      <c r="IUZ134" s="19"/>
      <c r="IVA134" s="19"/>
      <c r="IVB134" s="19"/>
      <c r="IVC134" s="19"/>
      <c r="IVD134" s="19"/>
      <c r="IVE134" s="19"/>
      <c r="IVF134" s="19"/>
      <c r="IVG134" s="19"/>
      <c r="IVH134" s="19"/>
      <c r="IVI134" s="19"/>
      <c r="IVJ134" s="19"/>
      <c r="IVK134" s="19"/>
      <c r="IVL134" s="19"/>
      <c r="IVM134" s="19"/>
      <c r="IVN134" s="19"/>
      <c r="IVO134" s="19"/>
      <c r="IVP134" s="19"/>
      <c r="IVQ134" s="19"/>
      <c r="IVR134" s="19"/>
      <c r="IVS134" s="19"/>
      <c r="IVT134" s="19"/>
      <c r="IVU134" s="19"/>
      <c r="IVV134" s="19"/>
      <c r="IVW134" s="19"/>
      <c r="IVX134" s="19"/>
      <c r="IVY134" s="19"/>
      <c r="IVZ134" s="19"/>
      <c r="IWA134" s="19"/>
      <c r="IWB134" s="19"/>
      <c r="IWC134" s="19"/>
      <c r="IWD134" s="19"/>
      <c r="IWE134" s="19"/>
      <c r="IWF134" s="19"/>
      <c r="IWG134" s="19"/>
      <c r="IWH134" s="19"/>
      <c r="IWI134" s="19"/>
      <c r="IWJ134" s="19"/>
      <c r="IWK134" s="19"/>
      <c r="IWL134" s="19"/>
      <c r="IWM134" s="19"/>
      <c r="IWN134" s="19"/>
      <c r="IWO134" s="19"/>
      <c r="IWP134" s="19"/>
      <c r="IWQ134" s="19"/>
      <c r="IWR134" s="19"/>
      <c r="IWS134" s="19"/>
      <c r="IWT134" s="19"/>
      <c r="IWU134" s="19"/>
      <c r="IWV134" s="19"/>
      <c r="IWW134" s="19"/>
      <c r="IWX134" s="19"/>
      <c r="IWY134" s="19"/>
      <c r="IWZ134" s="19"/>
      <c r="IXA134" s="19"/>
      <c r="IXB134" s="19"/>
      <c r="IXC134" s="19"/>
      <c r="IXD134" s="19"/>
      <c r="IXE134" s="19"/>
      <c r="IXF134" s="19"/>
      <c r="IXG134" s="19"/>
      <c r="IXH134" s="19"/>
      <c r="IXI134" s="19"/>
      <c r="IXJ134" s="19"/>
      <c r="IXK134" s="19"/>
      <c r="IXL134" s="19"/>
      <c r="IXM134" s="19"/>
      <c r="IXN134" s="19"/>
      <c r="IXO134" s="19"/>
      <c r="IXP134" s="19"/>
      <c r="IXQ134" s="19"/>
      <c r="IXR134" s="19"/>
      <c r="IXS134" s="19"/>
      <c r="IXT134" s="19"/>
      <c r="IXU134" s="19"/>
      <c r="IXV134" s="19"/>
      <c r="IXW134" s="19"/>
      <c r="IXX134" s="19"/>
      <c r="IXY134" s="19"/>
      <c r="IXZ134" s="19"/>
      <c r="IYA134" s="19"/>
      <c r="IYB134" s="19"/>
      <c r="IYC134" s="19"/>
      <c r="IYD134" s="19"/>
      <c r="IYE134" s="19"/>
      <c r="IYF134" s="19"/>
      <c r="IYG134" s="19"/>
      <c r="IYH134" s="19"/>
      <c r="IYI134" s="19"/>
      <c r="IYJ134" s="19"/>
      <c r="IYK134" s="19"/>
      <c r="IYL134" s="19"/>
      <c r="IYM134" s="19"/>
      <c r="IYN134" s="19"/>
      <c r="IYO134" s="19"/>
      <c r="IYP134" s="19"/>
      <c r="IYQ134" s="19"/>
      <c r="IYR134" s="19"/>
      <c r="IYS134" s="19"/>
      <c r="IYT134" s="19"/>
      <c r="IYU134" s="19"/>
      <c r="IYV134" s="19"/>
      <c r="IYW134" s="19"/>
      <c r="IYX134" s="19"/>
      <c r="IYY134" s="19"/>
      <c r="IYZ134" s="19"/>
      <c r="IZA134" s="19"/>
      <c r="IZB134" s="19"/>
      <c r="IZC134" s="19"/>
      <c r="IZD134" s="19"/>
      <c r="IZE134" s="19"/>
      <c r="IZF134" s="19"/>
      <c r="IZG134" s="19"/>
      <c r="IZH134" s="19"/>
      <c r="IZI134" s="19"/>
      <c r="IZJ134" s="19"/>
      <c r="IZK134" s="19"/>
      <c r="IZL134" s="19"/>
      <c r="IZM134" s="19"/>
      <c r="IZN134" s="19"/>
      <c r="IZO134" s="19"/>
      <c r="IZP134" s="19"/>
      <c r="IZQ134" s="19"/>
      <c r="IZR134" s="19"/>
      <c r="IZS134" s="19"/>
      <c r="IZT134" s="19"/>
      <c r="IZU134" s="19"/>
      <c r="IZV134" s="19"/>
      <c r="IZW134" s="19"/>
      <c r="IZX134" s="19"/>
      <c r="IZY134" s="19"/>
      <c r="IZZ134" s="19"/>
      <c r="JAA134" s="19"/>
      <c r="JAB134" s="19"/>
      <c r="JAC134" s="19"/>
      <c r="JAD134" s="19"/>
      <c r="JAE134" s="19"/>
      <c r="JAF134" s="19"/>
      <c r="JAG134" s="19"/>
      <c r="JAH134" s="19"/>
      <c r="JAI134" s="19"/>
      <c r="JAJ134" s="19"/>
      <c r="JAK134" s="19"/>
      <c r="JAL134" s="19"/>
      <c r="JAM134" s="19"/>
      <c r="JAN134" s="19"/>
      <c r="JAO134" s="19"/>
      <c r="JAP134" s="19"/>
      <c r="JAQ134" s="19"/>
      <c r="JAR134" s="19"/>
      <c r="JAS134" s="19"/>
      <c r="JAT134" s="19"/>
      <c r="JAU134" s="19"/>
      <c r="JAV134" s="19"/>
      <c r="JAW134" s="19"/>
      <c r="JAX134" s="19"/>
      <c r="JAY134" s="19"/>
      <c r="JAZ134" s="19"/>
      <c r="JBA134" s="19"/>
      <c r="JBB134" s="19"/>
      <c r="JBC134" s="19"/>
      <c r="JBD134" s="19"/>
      <c r="JBE134" s="19"/>
      <c r="JBF134" s="19"/>
      <c r="JBG134" s="19"/>
      <c r="JBH134" s="19"/>
      <c r="JBI134" s="19"/>
      <c r="JBJ134" s="19"/>
      <c r="JBK134" s="19"/>
      <c r="JBL134" s="19"/>
      <c r="JBM134" s="19"/>
      <c r="JBN134" s="19"/>
      <c r="JBO134" s="19"/>
      <c r="JBP134" s="19"/>
      <c r="JBQ134" s="19"/>
      <c r="JBR134" s="19"/>
      <c r="JBS134" s="19"/>
      <c r="JBT134" s="19"/>
      <c r="JBU134" s="19"/>
      <c r="JBV134" s="19"/>
      <c r="JBW134" s="19"/>
      <c r="JBX134" s="19"/>
      <c r="JBY134" s="19"/>
      <c r="JBZ134" s="19"/>
      <c r="JCA134" s="19"/>
      <c r="JCB134" s="19"/>
      <c r="JCC134" s="19"/>
      <c r="JCD134" s="19"/>
      <c r="JCE134" s="19"/>
      <c r="JCF134" s="19"/>
      <c r="JCG134" s="19"/>
      <c r="JCH134" s="19"/>
      <c r="JCI134" s="19"/>
      <c r="JCJ134" s="19"/>
      <c r="JCK134" s="19"/>
      <c r="JCL134" s="19"/>
      <c r="JCM134" s="19"/>
      <c r="JCN134" s="19"/>
      <c r="JCO134" s="19"/>
      <c r="JCP134" s="19"/>
      <c r="JCQ134" s="19"/>
      <c r="JCR134" s="19"/>
      <c r="JCS134" s="19"/>
      <c r="JCT134" s="19"/>
      <c r="JCU134" s="19"/>
      <c r="JCV134" s="19"/>
      <c r="JCW134" s="19"/>
      <c r="JCX134" s="19"/>
      <c r="JCY134" s="19"/>
      <c r="JCZ134" s="19"/>
      <c r="JDA134" s="19"/>
      <c r="JDB134" s="19"/>
      <c r="JDC134" s="19"/>
      <c r="JDD134" s="19"/>
      <c r="JDE134" s="19"/>
      <c r="JDF134" s="19"/>
      <c r="JDG134" s="19"/>
      <c r="JDH134" s="19"/>
      <c r="JDI134" s="19"/>
      <c r="JDJ134" s="19"/>
      <c r="JDK134" s="19"/>
      <c r="JDL134" s="19"/>
      <c r="JDM134" s="19"/>
      <c r="JDN134" s="19"/>
      <c r="JDO134" s="19"/>
      <c r="JDP134" s="19"/>
      <c r="JDQ134" s="19"/>
      <c r="JDR134" s="19"/>
      <c r="JDS134" s="19"/>
      <c r="JDT134" s="19"/>
      <c r="JDU134" s="19"/>
      <c r="JDV134" s="19"/>
      <c r="JDW134" s="19"/>
      <c r="JDX134" s="19"/>
      <c r="JDY134" s="19"/>
      <c r="JDZ134" s="19"/>
      <c r="JEA134" s="19"/>
      <c r="JEB134" s="19"/>
      <c r="JEC134" s="19"/>
      <c r="JED134" s="19"/>
      <c r="JEE134" s="19"/>
      <c r="JEF134" s="19"/>
      <c r="JEG134" s="19"/>
      <c r="JEH134" s="19"/>
      <c r="JEI134" s="19"/>
      <c r="JEJ134" s="19"/>
      <c r="JEK134" s="19"/>
      <c r="JEL134" s="19"/>
      <c r="JEM134" s="19"/>
      <c r="JEN134" s="19"/>
      <c r="JEO134" s="19"/>
      <c r="JEP134" s="19"/>
      <c r="JEQ134" s="19"/>
      <c r="JER134" s="19"/>
      <c r="JES134" s="19"/>
      <c r="JET134" s="19"/>
      <c r="JEU134" s="19"/>
      <c r="JEV134" s="19"/>
      <c r="JEW134" s="19"/>
      <c r="JEX134" s="19"/>
      <c r="JEY134" s="19"/>
      <c r="JEZ134" s="19"/>
      <c r="JFA134" s="19"/>
      <c r="JFB134" s="19"/>
      <c r="JFC134" s="19"/>
      <c r="JFD134" s="19"/>
      <c r="JFE134" s="19"/>
      <c r="JFF134" s="19"/>
      <c r="JFG134" s="19"/>
      <c r="JFH134" s="19"/>
      <c r="JFI134" s="19"/>
      <c r="JFJ134" s="19"/>
      <c r="JFK134" s="19"/>
      <c r="JFL134" s="19"/>
      <c r="JFM134" s="19"/>
      <c r="JFN134" s="19"/>
      <c r="JFO134" s="19"/>
      <c r="JFP134" s="19"/>
      <c r="JFQ134" s="19"/>
      <c r="JFR134" s="19"/>
      <c r="JFS134" s="19"/>
      <c r="JFT134" s="19"/>
      <c r="JFU134" s="19"/>
      <c r="JFV134" s="19"/>
      <c r="JFW134" s="19"/>
      <c r="JFX134" s="19"/>
      <c r="JFY134" s="19"/>
      <c r="JFZ134" s="19"/>
      <c r="JGA134" s="19"/>
      <c r="JGB134" s="19"/>
      <c r="JGC134" s="19"/>
      <c r="JGD134" s="19"/>
      <c r="JGE134" s="19"/>
      <c r="JGF134" s="19"/>
      <c r="JGG134" s="19"/>
      <c r="JGH134" s="19"/>
      <c r="JGI134" s="19"/>
      <c r="JGJ134" s="19"/>
      <c r="JGK134" s="19"/>
      <c r="JGL134" s="19"/>
      <c r="JGM134" s="19"/>
      <c r="JGN134" s="19"/>
      <c r="JGO134" s="19"/>
      <c r="JGP134" s="19"/>
      <c r="JGQ134" s="19"/>
      <c r="JGR134" s="19"/>
      <c r="JGS134" s="19"/>
      <c r="JGT134" s="19"/>
      <c r="JGU134" s="19"/>
      <c r="JGV134" s="19"/>
      <c r="JGW134" s="19"/>
      <c r="JGX134" s="19"/>
      <c r="JGY134" s="19"/>
      <c r="JGZ134" s="19"/>
      <c r="JHA134" s="19"/>
      <c r="JHB134" s="19"/>
      <c r="JHC134" s="19"/>
      <c r="JHD134" s="19"/>
      <c r="JHE134" s="19"/>
      <c r="JHF134" s="19"/>
      <c r="JHG134" s="19"/>
      <c r="JHH134" s="19"/>
      <c r="JHI134" s="19"/>
      <c r="JHJ134" s="19"/>
      <c r="JHK134" s="19"/>
      <c r="JHL134" s="19"/>
      <c r="JHM134" s="19"/>
      <c r="JHN134" s="19"/>
      <c r="JHO134" s="19"/>
      <c r="JHP134" s="19"/>
      <c r="JHQ134" s="19"/>
      <c r="JHR134" s="19"/>
      <c r="JHS134" s="19"/>
      <c r="JHT134" s="19"/>
      <c r="JHU134" s="19"/>
      <c r="JHV134" s="19"/>
      <c r="JHW134" s="19"/>
      <c r="JHX134" s="19"/>
      <c r="JHY134" s="19"/>
      <c r="JHZ134" s="19"/>
      <c r="JIA134" s="19"/>
      <c r="JIB134" s="19"/>
      <c r="JIC134" s="19"/>
      <c r="JID134" s="19"/>
      <c r="JIE134" s="19"/>
      <c r="JIF134" s="19"/>
      <c r="JIG134" s="19"/>
      <c r="JIH134" s="19"/>
      <c r="JII134" s="19"/>
      <c r="JIJ134" s="19"/>
      <c r="JIK134" s="19"/>
      <c r="JIL134" s="19"/>
      <c r="JIM134" s="19"/>
      <c r="JIN134" s="19"/>
      <c r="JIO134" s="19"/>
      <c r="JIP134" s="19"/>
      <c r="JIQ134" s="19"/>
      <c r="JIR134" s="19"/>
      <c r="JIS134" s="19"/>
      <c r="JIT134" s="19"/>
      <c r="JIU134" s="19"/>
      <c r="JIV134" s="19"/>
      <c r="JIW134" s="19"/>
      <c r="JIX134" s="19"/>
      <c r="JIY134" s="19"/>
      <c r="JIZ134" s="19"/>
      <c r="JJA134" s="19"/>
      <c r="JJB134" s="19"/>
      <c r="JJC134" s="19"/>
      <c r="JJD134" s="19"/>
      <c r="JJE134" s="19"/>
      <c r="JJF134" s="19"/>
      <c r="JJG134" s="19"/>
      <c r="JJH134" s="19"/>
      <c r="JJI134" s="19"/>
      <c r="JJJ134" s="19"/>
      <c r="JJK134" s="19"/>
      <c r="JJL134" s="19"/>
      <c r="JJM134" s="19"/>
      <c r="JJN134" s="19"/>
      <c r="JJO134" s="19"/>
      <c r="JJP134" s="19"/>
      <c r="JJQ134" s="19"/>
      <c r="JJR134" s="19"/>
      <c r="JJS134" s="19"/>
      <c r="JJT134" s="19"/>
      <c r="JJU134" s="19"/>
      <c r="JJV134" s="19"/>
      <c r="JJW134" s="19"/>
      <c r="JJX134" s="19"/>
      <c r="JJY134" s="19"/>
      <c r="JJZ134" s="19"/>
      <c r="JKA134" s="19"/>
      <c r="JKB134" s="19"/>
      <c r="JKC134" s="19"/>
      <c r="JKD134" s="19"/>
      <c r="JKE134" s="19"/>
      <c r="JKF134" s="19"/>
      <c r="JKG134" s="19"/>
      <c r="JKH134" s="19"/>
      <c r="JKI134" s="19"/>
      <c r="JKJ134" s="19"/>
      <c r="JKK134" s="19"/>
      <c r="JKL134" s="19"/>
      <c r="JKM134" s="19"/>
      <c r="JKN134" s="19"/>
      <c r="JKO134" s="19"/>
      <c r="JKP134" s="19"/>
      <c r="JKQ134" s="19"/>
      <c r="JKR134" s="19"/>
      <c r="JKS134" s="19"/>
      <c r="JKT134" s="19"/>
      <c r="JKU134" s="19"/>
      <c r="JKV134" s="19"/>
      <c r="JKW134" s="19"/>
      <c r="JKX134" s="19"/>
      <c r="JKY134" s="19"/>
      <c r="JKZ134" s="19"/>
      <c r="JLA134" s="19"/>
      <c r="JLB134" s="19"/>
      <c r="JLC134" s="19"/>
      <c r="JLD134" s="19"/>
      <c r="JLE134" s="19"/>
      <c r="JLF134" s="19"/>
      <c r="JLG134" s="19"/>
      <c r="JLH134" s="19"/>
      <c r="JLI134" s="19"/>
      <c r="JLJ134" s="19"/>
      <c r="JLK134" s="19"/>
      <c r="JLL134" s="19"/>
      <c r="JLM134" s="19"/>
      <c r="JLN134" s="19"/>
      <c r="JLO134" s="19"/>
      <c r="JLP134" s="19"/>
      <c r="JLQ134" s="19"/>
      <c r="JLR134" s="19"/>
      <c r="JLS134" s="19"/>
      <c r="JLT134" s="19"/>
      <c r="JLU134" s="19"/>
      <c r="JLV134" s="19"/>
      <c r="JLW134" s="19"/>
      <c r="JLX134" s="19"/>
      <c r="JLY134" s="19"/>
      <c r="JLZ134" s="19"/>
      <c r="JMA134" s="19"/>
      <c r="JMB134" s="19"/>
      <c r="JMC134" s="19"/>
      <c r="JMD134" s="19"/>
      <c r="JME134" s="19"/>
      <c r="JMF134" s="19"/>
      <c r="JMG134" s="19"/>
      <c r="JMH134" s="19"/>
      <c r="JMI134" s="19"/>
      <c r="JMJ134" s="19"/>
      <c r="JMK134" s="19"/>
      <c r="JML134" s="19"/>
      <c r="JMM134" s="19"/>
      <c r="JMN134" s="19"/>
      <c r="JMO134" s="19"/>
      <c r="JMP134" s="19"/>
      <c r="JMQ134" s="19"/>
      <c r="JMR134" s="19"/>
      <c r="JMS134" s="19"/>
      <c r="JMT134" s="19"/>
      <c r="JMU134" s="19"/>
      <c r="JMV134" s="19"/>
      <c r="JMW134" s="19"/>
      <c r="JMX134" s="19"/>
      <c r="JMY134" s="19"/>
      <c r="JMZ134" s="19"/>
      <c r="JNA134" s="19"/>
      <c r="JNB134" s="19"/>
      <c r="JNC134" s="19"/>
      <c r="JND134" s="19"/>
      <c r="JNE134" s="19"/>
      <c r="JNF134" s="19"/>
      <c r="JNG134" s="19"/>
      <c r="JNH134" s="19"/>
      <c r="JNI134" s="19"/>
      <c r="JNJ134" s="19"/>
      <c r="JNK134" s="19"/>
      <c r="JNL134" s="19"/>
      <c r="JNM134" s="19"/>
      <c r="JNN134" s="19"/>
      <c r="JNO134" s="19"/>
      <c r="JNP134" s="19"/>
      <c r="JNQ134" s="19"/>
      <c r="JNR134" s="19"/>
      <c r="JNS134" s="19"/>
      <c r="JNT134" s="19"/>
      <c r="JNU134" s="19"/>
      <c r="JNV134" s="19"/>
      <c r="JNW134" s="19"/>
      <c r="JNX134" s="19"/>
      <c r="JNY134" s="19"/>
      <c r="JNZ134" s="19"/>
      <c r="JOA134" s="19"/>
      <c r="JOB134" s="19"/>
      <c r="JOC134" s="19"/>
      <c r="JOD134" s="19"/>
      <c r="JOE134" s="19"/>
      <c r="JOF134" s="19"/>
      <c r="JOG134" s="19"/>
      <c r="JOH134" s="19"/>
      <c r="JOI134" s="19"/>
      <c r="JOJ134" s="19"/>
      <c r="JOK134" s="19"/>
      <c r="JOL134" s="19"/>
      <c r="JOM134" s="19"/>
      <c r="JON134" s="19"/>
      <c r="JOO134" s="19"/>
      <c r="JOP134" s="19"/>
      <c r="JOQ134" s="19"/>
      <c r="JOR134" s="19"/>
      <c r="JOS134" s="19"/>
      <c r="JOT134" s="19"/>
      <c r="JOU134" s="19"/>
      <c r="JOV134" s="19"/>
      <c r="JOW134" s="19"/>
      <c r="JOX134" s="19"/>
      <c r="JOY134" s="19"/>
      <c r="JOZ134" s="19"/>
      <c r="JPA134" s="19"/>
      <c r="JPB134" s="19"/>
      <c r="JPC134" s="19"/>
      <c r="JPD134" s="19"/>
      <c r="JPE134" s="19"/>
      <c r="JPF134" s="19"/>
      <c r="JPG134" s="19"/>
      <c r="JPH134" s="19"/>
      <c r="JPI134" s="19"/>
      <c r="JPJ134" s="19"/>
      <c r="JPK134" s="19"/>
      <c r="JPL134" s="19"/>
      <c r="JPM134" s="19"/>
      <c r="JPN134" s="19"/>
      <c r="JPO134" s="19"/>
      <c r="JPP134" s="19"/>
      <c r="JPQ134" s="19"/>
      <c r="JPR134" s="19"/>
      <c r="JPS134" s="19"/>
      <c r="JPT134" s="19"/>
      <c r="JPU134" s="19"/>
      <c r="JPV134" s="19"/>
      <c r="JPW134" s="19"/>
      <c r="JPX134" s="19"/>
      <c r="JPY134" s="19"/>
      <c r="JPZ134" s="19"/>
      <c r="JQA134" s="19"/>
      <c r="JQB134" s="19"/>
      <c r="JQC134" s="19"/>
      <c r="JQD134" s="19"/>
      <c r="JQE134" s="19"/>
      <c r="JQF134" s="19"/>
      <c r="JQG134" s="19"/>
      <c r="JQH134" s="19"/>
      <c r="JQI134" s="19"/>
      <c r="JQJ134" s="19"/>
      <c r="JQK134" s="19"/>
      <c r="JQL134" s="19"/>
      <c r="JQM134" s="19"/>
      <c r="JQN134" s="19"/>
      <c r="JQO134" s="19"/>
      <c r="JQP134" s="19"/>
      <c r="JQQ134" s="19"/>
      <c r="JQR134" s="19"/>
      <c r="JQS134" s="19"/>
      <c r="JQT134" s="19"/>
      <c r="JQU134" s="19"/>
      <c r="JQV134" s="19"/>
      <c r="JQW134" s="19"/>
      <c r="JQX134" s="19"/>
      <c r="JQY134" s="19"/>
      <c r="JQZ134" s="19"/>
      <c r="JRA134" s="19"/>
      <c r="JRB134" s="19"/>
      <c r="JRC134" s="19"/>
      <c r="JRD134" s="19"/>
      <c r="JRE134" s="19"/>
      <c r="JRF134" s="19"/>
      <c r="JRG134" s="19"/>
      <c r="JRH134" s="19"/>
      <c r="JRI134" s="19"/>
      <c r="JRJ134" s="19"/>
      <c r="JRK134" s="19"/>
      <c r="JRL134" s="19"/>
      <c r="JRM134" s="19"/>
      <c r="JRN134" s="19"/>
      <c r="JRO134" s="19"/>
      <c r="JRP134" s="19"/>
      <c r="JRQ134" s="19"/>
      <c r="JRR134" s="19"/>
      <c r="JRS134" s="19"/>
      <c r="JRT134" s="19"/>
      <c r="JRU134" s="19"/>
      <c r="JRV134" s="19"/>
      <c r="JRW134" s="19"/>
      <c r="JRX134" s="19"/>
      <c r="JRY134" s="19"/>
      <c r="JRZ134" s="19"/>
      <c r="JSA134" s="19"/>
      <c r="JSB134" s="19"/>
      <c r="JSC134" s="19"/>
      <c r="JSD134" s="19"/>
      <c r="JSE134" s="19"/>
      <c r="JSF134" s="19"/>
      <c r="JSG134" s="19"/>
      <c r="JSH134" s="19"/>
      <c r="JSI134" s="19"/>
      <c r="JSJ134" s="19"/>
      <c r="JSK134" s="19"/>
      <c r="JSL134" s="19"/>
      <c r="JSM134" s="19"/>
      <c r="JSN134" s="19"/>
      <c r="JSO134" s="19"/>
      <c r="JSP134" s="19"/>
      <c r="JSQ134" s="19"/>
      <c r="JSR134" s="19"/>
      <c r="JSS134" s="19"/>
      <c r="JST134" s="19"/>
      <c r="JSU134" s="19"/>
      <c r="JSV134" s="19"/>
      <c r="JSW134" s="19"/>
      <c r="JSX134" s="19"/>
      <c r="JSY134" s="19"/>
      <c r="JSZ134" s="19"/>
      <c r="JTA134" s="19"/>
      <c r="JTB134" s="19"/>
      <c r="JTC134" s="19"/>
      <c r="JTD134" s="19"/>
      <c r="JTE134" s="19"/>
      <c r="JTF134" s="19"/>
      <c r="JTG134" s="19"/>
      <c r="JTH134" s="19"/>
      <c r="JTI134" s="19"/>
      <c r="JTJ134" s="19"/>
      <c r="JTK134" s="19"/>
      <c r="JTL134" s="19"/>
      <c r="JTM134" s="19"/>
      <c r="JTN134" s="19"/>
      <c r="JTO134" s="19"/>
      <c r="JTP134" s="19"/>
      <c r="JTQ134" s="19"/>
      <c r="JTR134" s="19"/>
      <c r="JTS134" s="19"/>
      <c r="JTT134" s="19"/>
      <c r="JTU134" s="19"/>
      <c r="JTV134" s="19"/>
      <c r="JTW134" s="19"/>
      <c r="JTX134" s="19"/>
      <c r="JTY134" s="19"/>
      <c r="JTZ134" s="19"/>
      <c r="JUA134" s="19"/>
      <c r="JUB134" s="19"/>
      <c r="JUC134" s="19"/>
      <c r="JUD134" s="19"/>
      <c r="JUE134" s="19"/>
      <c r="JUF134" s="19"/>
      <c r="JUG134" s="19"/>
      <c r="JUH134" s="19"/>
      <c r="JUI134" s="19"/>
      <c r="JUJ134" s="19"/>
      <c r="JUK134" s="19"/>
      <c r="JUL134" s="19"/>
      <c r="JUM134" s="19"/>
      <c r="JUN134" s="19"/>
      <c r="JUO134" s="19"/>
      <c r="JUP134" s="19"/>
      <c r="JUQ134" s="19"/>
      <c r="JUR134" s="19"/>
      <c r="JUS134" s="19"/>
      <c r="JUT134" s="19"/>
      <c r="JUU134" s="19"/>
      <c r="JUV134" s="19"/>
      <c r="JUW134" s="19"/>
      <c r="JUX134" s="19"/>
      <c r="JUY134" s="19"/>
      <c r="JUZ134" s="19"/>
      <c r="JVA134" s="19"/>
      <c r="JVB134" s="19"/>
      <c r="JVC134" s="19"/>
      <c r="JVD134" s="19"/>
      <c r="JVE134" s="19"/>
      <c r="JVF134" s="19"/>
      <c r="JVG134" s="19"/>
      <c r="JVH134" s="19"/>
      <c r="JVI134" s="19"/>
      <c r="JVJ134" s="19"/>
      <c r="JVK134" s="19"/>
      <c r="JVL134" s="19"/>
      <c r="JVM134" s="19"/>
      <c r="JVN134" s="19"/>
      <c r="JVO134" s="19"/>
      <c r="JVP134" s="19"/>
      <c r="JVQ134" s="19"/>
      <c r="JVR134" s="19"/>
      <c r="JVS134" s="19"/>
      <c r="JVT134" s="19"/>
      <c r="JVU134" s="19"/>
      <c r="JVV134" s="19"/>
      <c r="JVW134" s="19"/>
      <c r="JVX134" s="19"/>
      <c r="JVY134" s="19"/>
      <c r="JVZ134" s="19"/>
      <c r="JWA134" s="19"/>
      <c r="JWB134" s="19"/>
      <c r="JWC134" s="19"/>
      <c r="JWD134" s="19"/>
      <c r="JWE134" s="19"/>
      <c r="JWF134" s="19"/>
      <c r="JWG134" s="19"/>
      <c r="JWH134" s="19"/>
      <c r="JWI134" s="19"/>
      <c r="JWJ134" s="19"/>
      <c r="JWK134" s="19"/>
      <c r="JWL134" s="19"/>
      <c r="JWM134" s="19"/>
      <c r="JWN134" s="19"/>
      <c r="JWO134" s="19"/>
      <c r="JWP134" s="19"/>
      <c r="JWQ134" s="19"/>
      <c r="JWR134" s="19"/>
      <c r="JWS134" s="19"/>
      <c r="JWT134" s="19"/>
      <c r="JWU134" s="19"/>
      <c r="JWV134" s="19"/>
      <c r="JWW134" s="19"/>
      <c r="JWX134" s="19"/>
      <c r="JWY134" s="19"/>
      <c r="JWZ134" s="19"/>
      <c r="JXA134" s="19"/>
      <c r="JXB134" s="19"/>
      <c r="JXC134" s="19"/>
      <c r="JXD134" s="19"/>
      <c r="JXE134" s="19"/>
      <c r="JXF134" s="19"/>
      <c r="JXG134" s="19"/>
      <c r="JXH134" s="19"/>
      <c r="JXI134" s="19"/>
      <c r="JXJ134" s="19"/>
      <c r="JXK134" s="19"/>
      <c r="JXL134" s="19"/>
      <c r="JXM134" s="19"/>
      <c r="JXN134" s="19"/>
      <c r="JXO134" s="19"/>
      <c r="JXP134" s="19"/>
      <c r="JXQ134" s="19"/>
      <c r="JXR134" s="19"/>
      <c r="JXS134" s="19"/>
      <c r="JXT134" s="19"/>
      <c r="JXU134" s="19"/>
      <c r="JXV134" s="19"/>
      <c r="JXW134" s="19"/>
      <c r="JXX134" s="19"/>
      <c r="JXY134" s="19"/>
      <c r="JXZ134" s="19"/>
      <c r="JYA134" s="19"/>
      <c r="JYB134" s="19"/>
      <c r="JYC134" s="19"/>
      <c r="JYD134" s="19"/>
      <c r="JYE134" s="19"/>
      <c r="JYF134" s="19"/>
      <c r="JYG134" s="19"/>
      <c r="JYH134" s="19"/>
      <c r="JYI134" s="19"/>
      <c r="JYJ134" s="19"/>
      <c r="JYK134" s="19"/>
      <c r="JYL134" s="19"/>
      <c r="JYM134" s="19"/>
      <c r="JYN134" s="19"/>
      <c r="JYO134" s="19"/>
      <c r="JYP134" s="19"/>
      <c r="JYQ134" s="19"/>
      <c r="JYR134" s="19"/>
      <c r="JYS134" s="19"/>
      <c r="JYT134" s="19"/>
      <c r="JYU134" s="19"/>
      <c r="JYV134" s="19"/>
      <c r="JYW134" s="19"/>
      <c r="JYX134" s="19"/>
      <c r="JYY134" s="19"/>
      <c r="JYZ134" s="19"/>
      <c r="JZA134" s="19"/>
      <c r="JZB134" s="19"/>
      <c r="JZC134" s="19"/>
      <c r="JZD134" s="19"/>
      <c r="JZE134" s="19"/>
      <c r="JZF134" s="19"/>
      <c r="JZG134" s="19"/>
      <c r="JZH134" s="19"/>
      <c r="JZI134" s="19"/>
      <c r="JZJ134" s="19"/>
      <c r="JZK134" s="19"/>
      <c r="JZL134" s="19"/>
      <c r="JZM134" s="19"/>
      <c r="JZN134" s="19"/>
      <c r="JZO134" s="19"/>
      <c r="JZP134" s="19"/>
      <c r="JZQ134" s="19"/>
      <c r="JZR134" s="19"/>
      <c r="JZS134" s="19"/>
      <c r="JZT134" s="19"/>
      <c r="JZU134" s="19"/>
      <c r="JZV134" s="19"/>
      <c r="JZW134" s="19"/>
      <c r="JZX134" s="19"/>
      <c r="JZY134" s="19"/>
      <c r="JZZ134" s="19"/>
      <c r="KAA134" s="19"/>
      <c r="KAB134" s="19"/>
      <c r="KAC134" s="19"/>
      <c r="KAD134" s="19"/>
      <c r="KAE134" s="19"/>
      <c r="KAF134" s="19"/>
      <c r="KAG134" s="19"/>
      <c r="KAH134" s="19"/>
      <c r="KAI134" s="19"/>
      <c r="KAJ134" s="19"/>
      <c r="KAK134" s="19"/>
      <c r="KAL134" s="19"/>
      <c r="KAM134" s="19"/>
      <c r="KAN134" s="19"/>
      <c r="KAO134" s="19"/>
      <c r="KAP134" s="19"/>
      <c r="KAQ134" s="19"/>
      <c r="KAR134" s="19"/>
      <c r="KAS134" s="19"/>
      <c r="KAT134" s="19"/>
      <c r="KAU134" s="19"/>
      <c r="KAV134" s="19"/>
      <c r="KAW134" s="19"/>
      <c r="KAX134" s="19"/>
      <c r="KAY134" s="19"/>
      <c r="KAZ134" s="19"/>
      <c r="KBA134" s="19"/>
      <c r="KBB134" s="19"/>
      <c r="KBC134" s="19"/>
      <c r="KBD134" s="19"/>
      <c r="KBE134" s="19"/>
      <c r="KBF134" s="19"/>
      <c r="KBG134" s="19"/>
      <c r="KBH134" s="19"/>
      <c r="KBI134" s="19"/>
      <c r="KBJ134" s="19"/>
      <c r="KBK134" s="19"/>
      <c r="KBL134" s="19"/>
      <c r="KBM134" s="19"/>
      <c r="KBN134" s="19"/>
      <c r="KBO134" s="19"/>
      <c r="KBP134" s="19"/>
      <c r="KBQ134" s="19"/>
      <c r="KBR134" s="19"/>
      <c r="KBS134" s="19"/>
      <c r="KBT134" s="19"/>
      <c r="KBU134" s="19"/>
      <c r="KBV134" s="19"/>
      <c r="KBW134" s="19"/>
      <c r="KBX134" s="19"/>
      <c r="KBY134" s="19"/>
      <c r="KBZ134" s="19"/>
      <c r="KCA134" s="19"/>
      <c r="KCB134" s="19"/>
      <c r="KCC134" s="19"/>
      <c r="KCD134" s="19"/>
      <c r="KCE134" s="19"/>
      <c r="KCF134" s="19"/>
      <c r="KCG134" s="19"/>
      <c r="KCH134" s="19"/>
      <c r="KCI134" s="19"/>
      <c r="KCJ134" s="19"/>
      <c r="KCK134" s="19"/>
      <c r="KCL134" s="19"/>
      <c r="KCM134" s="19"/>
      <c r="KCN134" s="19"/>
      <c r="KCO134" s="19"/>
      <c r="KCP134" s="19"/>
      <c r="KCQ134" s="19"/>
      <c r="KCR134" s="19"/>
      <c r="KCS134" s="19"/>
      <c r="KCT134" s="19"/>
      <c r="KCU134" s="19"/>
      <c r="KCV134" s="19"/>
      <c r="KCW134" s="19"/>
      <c r="KCX134" s="19"/>
      <c r="KCY134" s="19"/>
      <c r="KCZ134" s="19"/>
      <c r="KDA134" s="19"/>
      <c r="KDB134" s="19"/>
      <c r="KDC134" s="19"/>
      <c r="KDD134" s="19"/>
      <c r="KDE134" s="19"/>
      <c r="KDF134" s="19"/>
      <c r="KDG134" s="19"/>
      <c r="KDH134" s="19"/>
      <c r="KDI134" s="19"/>
      <c r="KDJ134" s="19"/>
      <c r="KDK134" s="19"/>
      <c r="KDL134" s="19"/>
      <c r="KDM134" s="19"/>
      <c r="KDN134" s="19"/>
      <c r="KDO134" s="19"/>
      <c r="KDP134" s="19"/>
      <c r="KDQ134" s="19"/>
      <c r="KDR134" s="19"/>
      <c r="KDS134" s="19"/>
      <c r="KDT134" s="19"/>
      <c r="KDU134" s="19"/>
      <c r="KDV134" s="19"/>
      <c r="KDW134" s="19"/>
      <c r="KDX134" s="19"/>
      <c r="KDY134" s="19"/>
      <c r="KDZ134" s="19"/>
      <c r="KEA134" s="19"/>
      <c r="KEB134" s="19"/>
      <c r="KEC134" s="19"/>
      <c r="KED134" s="19"/>
      <c r="KEE134" s="19"/>
      <c r="KEF134" s="19"/>
      <c r="KEG134" s="19"/>
      <c r="KEH134" s="19"/>
      <c r="KEI134" s="19"/>
      <c r="KEJ134" s="19"/>
      <c r="KEK134" s="19"/>
      <c r="KEL134" s="19"/>
      <c r="KEM134" s="19"/>
      <c r="KEN134" s="19"/>
      <c r="KEO134" s="19"/>
      <c r="KEP134" s="19"/>
      <c r="KEQ134" s="19"/>
      <c r="KER134" s="19"/>
      <c r="KES134" s="19"/>
      <c r="KET134" s="19"/>
      <c r="KEU134" s="19"/>
      <c r="KEV134" s="19"/>
      <c r="KEW134" s="19"/>
      <c r="KEX134" s="19"/>
      <c r="KEY134" s="19"/>
      <c r="KEZ134" s="19"/>
      <c r="KFA134" s="19"/>
      <c r="KFB134" s="19"/>
      <c r="KFC134" s="19"/>
      <c r="KFD134" s="19"/>
      <c r="KFE134" s="19"/>
      <c r="KFF134" s="19"/>
      <c r="KFG134" s="19"/>
      <c r="KFH134" s="19"/>
      <c r="KFI134" s="19"/>
      <c r="KFJ134" s="19"/>
      <c r="KFK134" s="19"/>
      <c r="KFL134" s="19"/>
      <c r="KFM134" s="19"/>
      <c r="KFN134" s="19"/>
      <c r="KFO134" s="19"/>
      <c r="KFP134" s="19"/>
      <c r="KFQ134" s="19"/>
      <c r="KFR134" s="19"/>
      <c r="KFS134" s="19"/>
      <c r="KFT134" s="19"/>
      <c r="KFU134" s="19"/>
      <c r="KFV134" s="19"/>
      <c r="KFW134" s="19"/>
      <c r="KFX134" s="19"/>
      <c r="KFY134" s="19"/>
      <c r="KFZ134" s="19"/>
      <c r="KGA134" s="19"/>
      <c r="KGB134" s="19"/>
      <c r="KGC134" s="19"/>
      <c r="KGD134" s="19"/>
      <c r="KGE134" s="19"/>
      <c r="KGF134" s="19"/>
      <c r="KGG134" s="19"/>
      <c r="KGH134" s="19"/>
      <c r="KGI134" s="19"/>
      <c r="KGJ134" s="19"/>
      <c r="KGK134" s="19"/>
      <c r="KGL134" s="19"/>
      <c r="KGM134" s="19"/>
      <c r="KGN134" s="19"/>
      <c r="KGO134" s="19"/>
      <c r="KGP134" s="19"/>
      <c r="KGQ134" s="19"/>
      <c r="KGR134" s="19"/>
      <c r="KGS134" s="19"/>
      <c r="KGT134" s="19"/>
      <c r="KGU134" s="19"/>
      <c r="KGV134" s="19"/>
      <c r="KGW134" s="19"/>
      <c r="KGX134" s="19"/>
      <c r="KGY134" s="19"/>
      <c r="KGZ134" s="19"/>
      <c r="KHA134" s="19"/>
      <c r="KHB134" s="19"/>
      <c r="KHC134" s="19"/>
      <c r="KHD134" s="19"/>
      <c r="KHE134" s="19"/>
      <c r="KHF134" s="19"/>
      <c r="KHG134" s="19"/>
      <c r="KHH134" s="19"/>
      <c r="KHI134" s="19"/>
      <c r="KHJ134" s="19"/>
      <c r="KHK134" s="19"/>
      <c r="KHL134" s="19"/>
      <c r="KHM134" s="19"/>
      <c r="KHN134" s="19"/>
      <c r="KHO134" s="19"/>
      <c r="KHP134" s="19"/>
      <c r="KHQ134" s="19"/>
      <c r="KHR134" s="19"/>
      <c r="KHS134" s="19"/>
      <c r="KHT134" s="19"/>
      <c r="KHU134" s="19"/>
      <c r="KHV134" s="19"/>
      <c r="KHW134" s="19"/>
      <c r="KHX134" s="19"/>
      <c r="KHY134" s="19"/>
      <c r="KHZ134" s="19"/>
      <c r="KIA134" s="19"/>
      <c r="KIB134" s="19"/>
      <c r="KIC134" s="19"/>
      <c r="KID134" s="19"/>
      <c r="KIE134" s="19"/>
      <c r="KIF134" s="19"/>
      <c r="KIG134" s="19"/>
      <c r="KIH134" s="19"/>
      <c r="KII134" s="19"/>
      <c r="KIJ134" s="19"/>
      <c r="KIK134" s="19"/>
      <c r="KIL134" s="19"/>
      <c r="KIM134" s="19"/>
      <c r="KIN134" s="19"/>
      <c r="KIO134" s="19"/>
      <c r="KIP134" s="19"/>
      <c r="KIQ134" s="19"/>
      <c r="KIR134" s="19"/>
      <c r="KIS134" s="19"/>
      <c r="KIT134" s="19"/>
      <c r="KIU134" s="19"/>
      <c r="KIV134" s="19"/>
      <c r="KIW134" s="19"/>
      <c r="KIX134" s="19"/>
      <c r="KIY134" s="19"/>
      <c r="KIZ134" s="19"/>
      <c r="KJA134" s="19"/>
      <c r="KJB134" s="19"/>
      <c r="KJC134" s="19"/>
      <c r="KJD134" s="19"/>
      <c r="KJE134" s="19"/>
      <c r="KJF134" s="19"/>
      <c r="KJG134" s="19"/>
      <c r="KJH134" s="19"/>
      <c r="KJI134" s="19"/>
      <c r="KJJ134" s="19"/>
      <c r="KJK134" s="19"/>
      <c r="KJL134" s="19"/>
      <c r="KJM134" s="19"/>
      <c r="KJN134" s="19"/>
      <c r="KJO134" s="19"/>
      <c r="KJP134" s="19"/>
      <c r="KJQ134" s="19"/>
      <c r="KJR134" s="19"/>
      <c r="KJS134" s="19"/>
      <c r="KJT134" s="19"/>
      <c r="KJU134" s="19"/>
      <c r="KJV134" s="19"/>
      <c r="KJW134" s="19"/>
      <c r="KJX134" s="19"/>
      <c r="KJY134" s="19"/>
      <c r="KJZ134" s="19"/>
      <c r="KKA134" s="19"/>
      <c r="KKB134" s="19"/>
      <c r="KKC134" s="19"/>
      <c r="KKD134" s="19"/>
      <c r="KKE134" s="19"/>
      <c r="KKF134" s="19"/>
      <c r="KKG134" s="19"/>
      <c r="KKH134" s="19"/>
      <c r="KKI134" s="19"/>
      <c r="KKJ134" s="19"/>
      <c r="KKK134" s="19"/>
      <c r="KKL134" s="19"/>
      <c r="KKM134" s="19"/>
      <c r="KKN134" s="19"/>
      <c r="KKO134" s="19"/>
      <c r="KKP134" s="19"/>
      <c r="KKQ134" s="19"/>
      <c r="KKR134" s="19"/>
      <c r="KKS134" s="19"/>
      <c r="KKT134" s="19"/>
      <c r="KKU134" s="19"/>
      <c r="KKV134" s="19"/>
      <c r="KKW134" s="19"/>
      <c r="KKX134" s="19"/>
      <c r="KKY134" s="19"/>
      <c r="KKZ134" s="19"/>
      <c r="KLA134" s="19"/>
      <c r="KLB134" s="19"/>
      <c r="KLC134" s="19"/>
      <c r="KLD134" s="19"/>
      <c r="KLE134" s="19"/>
      <c r="KLF134" s="19"/>
      <c r="KLG134" s="19"/>
      <c r="KLH134" s="19"/>
      <c r="KLI134" s="19"/>
      <c r="KLJ134" s="19"/>
      <c r="KLK134" s="19"/>
      <c r="KLL134" s="19"/>
      <c r="KLM134" s="19"/>
      <c r="KLN134" s="19"/>
      <c r="KLO134" s="19"/>
      <c r="KLP134" s="19"/>
      <c r="KLQ134" s="19"/>
      <c r="KLR134" s="19"/>
      <c r="KLS134" s="19"/>
      <c r="KLT134" s="19"/>
      <c r="KLU134" s="19"/>
      <c r="KLV134" s="19"/>
      <c r="KLW134" s="19"/>
      <c r="KLX134" s="19"/>
      <c r="KLY134" s="19"/>
      <c r="KLZ134" s="19"/>
      <c r="KMA134" s="19"/>
      <c r="KMB134" s="19"/>
      <c r="KMC134" s="19"/>
      <c r="KMD134" s="19"/>
      <c r="KME134" s="19"/>
      <c r="KMF134" s="19"/>
      <c r="KMG134" s="19"/>
      <c r="KMH134" s="19"/>
      <c r="KMI134" s="19"/>
      <c r="KMJ134" s="19"/>
      <c r="KMK134" s="19"/>
      <c r="KML134" s="19"/>
      <c r="KMM134" s="19"/>
      <c r="KMN134" s="19"/>
      <c r="KMO134" s="19"/>
      <c r="KMP134" s="19"/>
      <c r="KMQ134" s="19"/>
      <c r="KMR134" s="19"/>
      <c r="KMS134" s="19"/>
      <c r="KMT134" s="19"/>
      <c r="KMU134" s="19"/>
      <c r="KMV134" s="19"/>
      <c r="KMW134" s="19"/>
      <c r="KMX134" s="19"/>
      <c r="KMY134" s="19"/>
      <c r="KMZ134" s="19"/>
      <c r="KNA134" s="19"/>
      <c r="KNB134" s="19"/>
      <c r="KNC134" s="19"/>
      <c r="KND134" s="19"/>
      <c r="KNE134" s="19"/>
      <c r="KNF134" s="19"/>
      <c r="KNG134" s="19"/>
      <c r="KNH134" s="19"/>
      <c r="KNI134" s="19"/>
      <c r="KNJ134" s="19"/>
      <c r="KNK134" s="19"/>
      <c r="KNL134" s="19"/>
      <c r="KNM134" s="19"/>
      <c r="KNN134" s="19"/>
      <c r="KNO134" s="19"/>
      <c r="KNP134" s="19"/>
      <c r="KNQ134" s="19"/>
      <c r="KNR134" s="19"/>
      <c r="KNS134" s="19"/>
      <c r="KNT134" s="19"/>
      <c r="KNU134" s="19"/>
      <c r="KNV134" s="19"/>
      <c r="KNW134" s="19"/>
      <c r="KNX134" s="19"/>
      <c r="KNY134" s="19"/>
      <c r="KNZ134" s="19"/>
      <c r="KOA134" s="19"/>
      <c r="KOB134" s="19"/>
      <c r="KOC134" s="19"/>
      <c r="KOD134" s="19"/>
      <c r="KOE134" s="19"/>
      <c r="KOF134" s="19"/>
      <c r="KOG134" s="19"/>
      <c r="KOH134" s="19"/>
      <c r="KOI134" s="19"/>
      <c r="KOJ134" s="19"/>
      <c r="KOK134" s="19"/>
      <c r="KOL134" s="19"/>
      <c r="KOM134" s="19"/>
      <c r="KON134" s="19"/>
      <c r="KOO134" s="19"/>
      <c r="KOP134" s="19"/>
      <c r="KOQ134" s="19"/>
      <c r="KOR134" s="19"/>
      <c r="KOS134" s="19"/>
      <c r="KOT134" s="19"/>
      <c r="KOU134" s="19"/>
      <c r="KOV134" s="19"/>
      <c r="KOW134" s="19"/>
      <c r="KOX134" s="19"/>
      <c r="KOY134" s="19"/>
      <c r="KOZ134" s="19"/>
      <c r="KPA134" s="19"/>
      <c r="KPB134" s="19"/>
      <c r="KPC134" s="19"/>
      <c r="KPD134" s="19"/>
      <c r="KPE134" s="19"/>
      <c r="KPF134" s="19"/>
      <c r="KPG134" s="19"/>
      <c r="KPH134" s="19"/>
      <c r="KPI134" s="19"/>
      <c r="KPJ134" s="19"/>
      <c r="KPK134" s="19"/>
      <c r="KPL134" s="19"/>
      <c r="KPM134" s="19"/>
      <c r="KPN134" s="19"/>
      <c r="KPO134" s="19"/>
      <c r="KPP134" s="19"/>
      <c r="KPQ134" s="19"/>
      <c r="KPR134" s="19"/>
      <c r="KPS134" s="19"/>
      <c r="KPT134" s="19"/>
      <c r="KPU134" s="19"/>
      <c r="KPV134" s="19"/>
      <c r="KPW134" s="19"/>
      <c r="KPX134" s="19"/>
      <c r="KPY134" s="19"/>
      <c r="KPZ134" s="19"/>
      <c r="KQA134" s="19"/>
      <c r="KQB134" s="19"/>
      <c r="KQC134" s="19"/>
      <c r="KQD134" s="19"/>
      <c r="KQE134" s="19"/>
      <c r="KQF134" s="19"/>
      <c r="KQG134" s="19"/>
      <c r="KQH134" s="19"/>
      <c r="KQI134" s="19"/>
      <c r="KQJ134" s="19"/>
      <c r="KQK134" s="19"/>
      <c r="KQL134" s="19"/>
      <c r="KQM134" s="19"/>
      <c r="KQN134" s="19"/>
      <c r="KQO134" s="19"/>
      <c r="KQP134" s="19"/>
      <c r="KQQ134" s="19"/>
      <c r="KQR134" s="19"/>
      <c r="KQS134" s="19"/>
      <c r="KQT134" s="19"/>
      <c r="KQU134" s="19"/>
      <c r="KQV134" s="19"/>
      <c r="KQW134" s="19"/>
      <c r="KQX134" s="19"/>
      <c r="KQY134" s="19"/>
      <c r="KQZ134" s="19"/>
      <c r="KRA134" s="19"/>
      <c r="KRB134" s="19"/>
      <c r="KRC134" s="19"/>
      <c r="KRD134" s="19"/>
      <c r="KRE134" s="19"/>
      <c r="KRF134" s="19"/>
      <c r="KRG134" s="19"/>
      <c r="KRH134" s="19"/>
      <c r="KRI134" s="19"/>
      <c r="KRJ134" s="19"/>
      <c r="KRK134" s="19"/>
      <c r="KRL134" s="19"/>
      <c r="KRM134" s="19"/>
      <c r="KRN134" s="19"/>
      <c r="KRO134" s="19"/>
      <c r="KRP134" s="19"/>
      <c r="KRQ134" s="19"/>
      <c r="KRR134" s="19"/>
      <c r="KRS134" s="19"/>
      <c r="KRT134" s="19"/>
      <c r="KRU134" s="19"/>
      <c r="KRV134" s="19"/>
      <c r="KRW134" s="19"/>
      <c r="KRX134" s="19"/>
      <c r="KRY134" s="19"/>
      <c r="KRZ134" s="19"/>
      <c r="KSA134" s="19"/>
      <c r="KSB134" s="19"/>
      <c r="KSC134" s="19"/>
      <c r="KSD134" s="19"/>
      <c r="KSE134" s="19"/>
      <c r="KSF134" s="19"/>
      <c r="KSG134" s="19"/>
      <c r="KSH134" s="19"/>
      <c r="KSI134" s="19"/>
      <c r="KSJ134" s="19"/>
      <c r="KSK134" s="19"/>
      <c r="KSL134" s="19"/>
      <c r="KSM134" s="19"/>
      <c r="KSN134" s="19"/>
      <c r="KSO134" s="19"/>
      <c r="KSP134" s="19"/>
      <c r="KSQ134" s="19"/>
      <c r="KSR134" s="19"/>
      <c r="KSS134" s="19"/>
      <c r="KST134" s="19"/>
      <c r="KSU134" s="19"/>
      <c r="KSV134" s="19"/>
      <c r="KSW134" s="19"/>
      <c r="KSX134" s="19"/>
      <c r="KSY134" s="19"/>
      <c r="KSZ134" s="19"/>
      <c r="KTA134" s="19"/>
      <c r="KTB134" s="19"/>
      <c r="KTC134" s="19"/>
      <c r="KTD134" s="19"/>
      <c r="KTE134" s="19"/>
      <c r="KTF134" s="19"/>
      <c r="KTG134" s="19"/>
      <c r="KTH134" s="19"/>
      <c r="KTI134" s="19"/>
      <c r="KTJ134" s="19"/>
      <c r="KTK134" s="19"/>
      <c r="KTL134" s="19"/>
      <c r="KTM134" s="19"/>
      <c r="KTN134" s="19"/>
      <c r="KTO134" s="19"/>
      <c r="KTP134" s="19"/>
      <c r="KTQ134" s="19"/>
      <c r="KTR134" s="19"/>
      <c r="KTS134" s="19"/>
      <c r="KTT134" s="19"/>
      <c r="KTU134" s="19"/>
      <c r="KTV134" s="19"/>
      <c r="KTW134" s="19"/>
      <c r="KTX134" s="19"/>
      <c r="KTY134" s="19"/>
      <c r="KTZ134" s="19"/>
      <c r="KUA134" s="19"/>
      <c r="KUB134" s="19"/>
      <c r="KUC134" s="19"/>
      <c r="KUD134" s="19"/>
      <c r="KUE134" s="19"/>
      <c r="KUF134" s="19"/>
      <c r="KUG134" s="19"/>
      <c r="KUH134" s="19"/>
      <c r="KUI134" s="19"/>
      <c r="KUJ134" s="19"/>
      <c r="KUK134" s="19"/>
      <c r="KUL134" s="19"/>
      <c r="KUM134" s="19"/>
      <c r="KUN134" s="19"/>
      <c r="KUO134" s="19"/>
      <c r="KUP134" s="19"/>
      <c r="KUQ134" s="19"/>
      <c r="KUR134" s="19"/>
      <c r="KUS134" s="19"/>
      <c r="KUT134" s="19"/>
      <c r="KUU134" s="19"/>
      <c r="KUV134" s="19"/>
      <c r="KUW134" s="19"/>
      <c r="KUX134" s="19"/>
      <c r="KUY134" s="19"/>
      <c r="KUZ134" s="19"/>
      <c r="KVA134" s="19"/>
      <c r="KVB134" s="19"/>
      <c r="KVC134" s="19"/>
      <c r="KVD134" s="19"/>
      <c r="KVE134" s="19"/>
      <c r="KVF134" s="19"/>
      <c r="KVG134" s="19"/>
      <c r="KVH134" s="19"/>
      <c r="KVI134" s="19"/>
      <c r="KVJ134" s="19"/>
      <c r="KVK134" s="19"/>
      <c r="KVL134" s="19"/>
      <c r="KVM134" s="19"/>
      <c r="KVN134" s="19"/>
      <c r="KVO134" s="19"/>
      <c r="KVP134" s="19"/>
      <c r="KVQ134" s="19"/>
      <c r="KVR134" s="19"/>
      <c r="KVS134" s="19"/>
      <c r="KVT134" s="19"/>
      <c r="KVU134" s="19"/>
      <c r="KVV134" s="19"/>
      <c r="KVW134" s="19"/>
      <c r="KVX134" s="19"/>
      <c r="KVY134" s="19"/>
      <c r="KVZ134" s="19"/>
      <c r="KWA134" s="19"/>
      <c r="KWB134" s="19"/>
      <c r="KWC134" s="19"/>
      <c r="KWD134" s="19"/>
      <c r="KWE134" s="19"/>
      <c r="KWF134" s="19"/>
      <c r="KWG134" s="19"/>
      <c r="KWH134" s="19"/>
      <c r="KWI134" s="19"/>
      <c r="KWJ134" s="19"/>
      <c r="KWK134" s="19"/>
      <c r="KWL134" s="19"/>
      <c r="KWM134" s="19"/>
      <c r="KWN134" s="19"/>
      <c r="KWO134" s="19"/>
      <c r="KWP134" s="19"/>
      <c r="KWQ134" s="19"/>
      <c r="KWR134" s="19"/>
      <c r="KWS134" s="19"/>
      <c r="KWT134" s="19"/>
      <c r="KWU134" s="19"/>
      <c r="KWV134" s="19"/>
      <c r="KWW134" s="19"/>
      <c r="KWX134" s="19"/>
      <c r="KWY134" s="19"/>
      <c r="KWZ134" s="19"/>
      <c r="KXA134" s="19"/>
      <c r="KXB134" s="19"/>
      <c r="KXC134" s="19"/>
      <c r="KXD134" s="19"/>
      <c r="KXE134" s="19"/>
      <c r="KXF134" s="19"/>
      <c r="KXG134" s="19"/>
      <c r="KXH134" s="19"/>
      <c r="KXI134" s="19"/>
      <c r="KXJ134" s="19"/>
      <c r="KXK134" s="19"/>
      <c r="KXL134" s="19"/>
      <c r="KXM134" s="19"/>
      <c r="KXN134" s="19"/>
      <c r="KXO134" s="19"/>
      <c r="KXP134" s="19"/>
      <c r="KXQ134" s="19"/>
      <c r="KXR134" s="19"/>
      <c r="KXS134" s="19"/>
      <c r="KXT134" s="19"/>
      <c r="KXU134" s="19"/>
      <c r="KXV134" s="19"/>
      <c r="KXW134" s="19"/>
      <c r="KXX134" s="19"/>
      <c r="KXY134" s="19"/>
      <c r="KXZ134" s="19"/>
      <c r="KYA134" s="19"/>
      <c r="KYB134" s="19"/>
      <c r="KYC134" s="19"/>
      <c r="KYD134" s="19"/>
      <c r="KYE134" s="19"/>
      <c r="KYF134" s="19"/>
      <c r="KYG134" s="19"/>
      <c r="KYH134" s="19"/>
      <c r="KYI134" s="19"/>
      <c r="KYJ134" s="19"/>
      <c r="KYK134" s="19"/>
      <c r="KYL134" s="19"/>
      <c r="KYM134" s="19"/>
      <c r="KYN134" s="19"/>
      <c r="KYO134" s="19"/>
      <c r="KYP134" s="19"/>
      <c r="KYQ134" s="19"/>
      <c r="KYR134" s="19"/>
      <c r="KYS134" s="19"/>
      <c r="KYT134" s="19"/>
      <c r="KYU134" s="19"/>
      <c r="KYV134" s="19"/>
      <c r="KYW134" s="19"/>
      <c r="KYX134" s="19"/>
      <c r="KYY134" s="19"/>
      <c r="KYZ134" s="19"/>
      <c r="KZA134" s="19"/>
      <c r="KZB134" s="19"/>
      <c r="KZC134" s="19"/>
      <c r="KZD134" s="19"/>
      <c r="KZE134" s="19"/>
      <c r="KZF134" s="19"/>
      <c r="KZG134" s="19"/>
      <c r="KZH134" s="19"/>
      <c r="KZI134" s="19"/>
      <c r="KZJ134" s="19"/>
      <c r="KZK134" s="19"/>
      <c r="KZL134" s="19"/>
      <c r="KZM134" s="19"/>
      <c r="KZN134" s="19"/>
      <c r="KZO134" s="19"/>
      <c r="KZP134" s="19"/>
      <c r="KZQ134" s="19"/>
      <c r="KZR134" s="19"/>
      <c r="KZS134" s="19"/>
      <c r="KZT134" s="19"/>
      <c r="KZU134" s="19"/>
      <c r="KZV134" s="19"/>
      <c r="KZW134" s="19"/>
      <c r="KZX134" s="19"/>
      <c r="KZY134" s="19"/>
      <c r="KZZ134" s="19"/>
      <c r="LAA134" s="19"/>
      <c r="LAB134" s="19"/>
      <c r="LAC134" s="19"/>
      <c r="LAD134" s="19"/>
      <c r="LAE134" s="19"/>
      <c r="LAF134" s="19"/>
      <c r="LAG134" s="19"/>
      <c r="LAH134" s="19"/>
      <c r="LAI134" s="19"/>
      <c r="LAJ134" s="19"/>
      <c r="LAK134" s="19"/>
      <c r="LAL134" s="19"/>
      <c r="LAM134" s="19"/>
      <c r="LAN134" s="19"/>
      <c r="LAO134" s="19"/>
      <c r="LAP134" s="19"/>
      <c r="LAQ134" s="19"/>
      <c r="LAR134" s="19"/>
      <c r="LAS134" s="19"/>
      <c r="LAT134" s="19"/>
      <c r="LAU134" s="19"/>
      <c r="LAV134" s="19"/>
      <c r="LAW134" s="19"/>
      <c r="LAX134" s="19"/>
      <c r="LAY134" s="19"/>
      <c r="LAZ134" s="19"/>
      <c r="LBA134" s="19"/>
      <c r="LBB134" s="19"/>
      <c r="LBC134" s="19"/>
      <c r="LBD134" s="19"/>
      <c r="LBE134" s="19"/>
      <c r="LBF134" s="19"/>
      <c r="LBG134" s="19"/>
      <c r="LBH134" s="19"/>
      <c r="LBI134" s="19"/>
      <c r="LBJ134" s="19"/>
      <c r="LBK134" s="19"/>
      <c r="LBL134" s="19"/>
      <c r="LBM134" s="19"/>
      <c r="LBN134" s="19"/>
      <c r="LBO134" s="19"/>
      <c r="LBP134" s="19"/>
      <c r="LBQ134" s="19"/>
      <c r="LBR134" s="19"/>
      <c r="LBS134" s="19"/>
      <c r="LBT134" s="19"/>
      <c r="LBU134" s="19"/>
      <c r="LBV134" s="19"/>
      <c r="LBW134" s="19"/>
      <c r="LBX134" s="19"/>
      <c r="LBY134" s="19"/>
      <c r="LBZ134" s="19"/>
      <c r="LCA134" s="19"/>
      <c r="LCB134" s="19"/>
      <c r="LCC134" s="19"/>
      <c r="LCD134" s="19"/>
      <c r="LCE134" s="19"/>
      <c r="LCF134" s="19"/>
      <c r="LCG134" s="19"/>
      <c r="LCH134" s="19"/>
      <c r="LCI134" s="19"/>
      <c r="LCJ134" s="19"/>
      <c r="LCK134" s="19"/>
      <c r="LCL134" s="19"/>
      <c r="LCM134" s="19"/>
      <c r="LCN134" s="19"/>
      <c r="LCO134" s="19"/>
      <c r="LCP134" s="19"/>
      <c r="LCQ134" s="19"/>
      <c r="LCR134" s="19"/>
      <c r="LCS134" s="19"/>
      <c r="LCT134" s="19"/>
      <c r="LCU134" s="19"/>
      <c r="LCV134" s="19"/>
      <c r="LCW134" s="19"/>
      <c r="LCX134" s="19"/>
      <c r="LCY134" s="19"/>
      <c r="LCZ134" s="19"/>
      <c r="LDA134" s="19"/>
      <c r="LDB134" s="19"/>
      <c r="LDC134" s="19"/>
      <c r="LDD134" s="19"/>
      <c r="LDE134" s="19"/>
      <c r="LDF134" s="19"/>
      <c r="LDG134" s="19"/>
      <c r="LDH134" s="19"/>
      <c r="LDI134" s="19"/>
      <c r="LDJ134" s="19"/>
      <c r="LDK134" s="19"/>
      <c r="LDL134" s="19"/>
      <c r="LDM134" s="19"/>
      <c r="LDN134" s="19"/>
      <c r="LDO134" s="19"/>
      <c r="LDP134" s="19"/>
      <c r="LDQ134" s="19"/>
      <c r="LDR134" s="19"/>
      <c r="LDS134" s="19"/>
      <c r="LDT134" s="19"/>
      <c r="LDU134" s="19"/>
      <c r="LDV134" s="19"/>
      <c r="LDW134" s="19"/>
      <c r="LDX134" s="19"/>
      <c r="LDY134" s="19"/>
      <c r="LDZ134" s="19"/>
      <c r="LEA134" s="19"/>
      <c r="LEB134" s="19"/>
      <c r="LEC134" s="19"/>
      <c r="LED134" s="19"/>
      <c r="LEE134" s="19"/>
      <c r="LEF134" s="19"/>
      <c r="LEG134" s="19"/>
      <c r="LEH134" s="19"/>
      <c r="LEI134" s="19"/>
      <c r="LEJ134" s="19"/>
      <c r="LEK134" s="19"/>
      <c r="LEL134" s="19"/>
      <c r="LEM134" s="19"/>
      <c r="LEN134" s="19"/>
      <c r="LEO134" s="19"/>
      <c r="LEP134" s="19"/>
      <c r="LEQ134" s="19"/>
      <c r="LER134" s="19"/>
      <c r="LES134" s="19"/>
      <c r="LET134" s="19"/>
      <c r="LEU134" s="19"/>
      <c r="LEV134" s="19"/>
      <c r="LEW134" s="19"/>
      <c r="LEX134" s="19"/>
      <c r="LEY134" s="19"/>
      <c r="LEZ134" s="19"/>
      <c r="LFA134" s="19"/>
      <c r="LFB134" s="19"/>
      <c r="LFC134" s="19"/>
      <c r="LFD134" s="19"/>
      <c r="LFE134" s="19"/>
      <c r="LFF134" s="19"/>
      <c r="LFG134" s="19"/>
      <c r="LFH134" s="19"/>
      <c r="LFI134" s="19"/>
      <c r="LFJ134" s="19"/>
      <c r="LFK134" s="19"/>
      <c r="LFL134" s="19"/>
      <c r="LFM134" s="19"/>
      <c r="LFN134" s="19"/>
      <c r="LFO134" s="19"/>
      <c r="LFP134" s="19"/>
      <c r="LFQ134" s="19"/>
      <c r="LFR134" s="19"/>
      <c r="LFS134" s="19"/>
      <c r="LFT134" s="19"/>
      <c r="LFU134" s="19"/>
      <c r="LFV134" s="19"/>
      <c r="LFW134" s="19"/>
      <c r="LFX134" s="19"/>
      <c r="LFY134" s="19"/>
      <c r="LFZ134" s="19"/>
      <c r="LGA134" s="19"/>
      <c r="LGB134" s="19"/>
      <c r="LGC134" s="19"/>
      <c r="LGD134" s="19"/>
      <c r="LGE134" s="19"/>
      <c r="LGF134" s="19"/>
      <c r="LGG134" s="19"/>
      <c r="LGH134" s="19"/>
      <c r="LGI134" s="19"/>
      <c r="LGJ134" s="19"/>
      <c r="LGK134" s="19"/>
      <c r="LGL134" s="19"/>
      <c r="LGM134" s="19"/>
      <c r="LGN134" s="19"/>
      <c r="LGO134" s="19"/>
      <c r="LGP134" s="19"/>
      <c r="LGQ134" s="19"/>
      <c r="LGR134" s="19"/>
      <c r="LGS134" s="19"/>
      <c r="LGT134" s="19"/>
      <c r="LGU134" s="19"/>
      <c r="LGV134" s="19"/>
      <c r="LGW134" s="19"/>
      <c r="LGX134" s="19"/>
      <c r="LGY134" s="19"/>
      <c r="LGZ134" s="19"/>
      <c r="LHA134" s="19"/>
      <c r="LHB134" s="19"/>
      <c r="LHC134" s="19"/>
      <c r="LHD134" s="19"/>
      <c r="LHE134" s="19"/>
      <c r="LHF134" s="19"/>
      <c r="LHG134" s="19"/>
      <c r="LHH134" s="19"/>
      <c r="LHI134" s="19"/>
      <c r="LHJ134" s="19"/>
      <c r="LHK134" s="19"/>
      <c r="LHL134" s="19"/>
      <c r="LHM134" s="19"/>
      <c r="LHN134" s="19"/>
      <c r="LHO134" s="19"/>
      <c r="LHP134" s="19"/>
      <c r="LHQ134" s="19"/>
      <c r="LHR134" s="19"/>
      <c r="LHS134" s="19"/>
      <c r="LHT134" s="19"/>
      <c r="LHU134" s="19"/>
      <c r="LHV134" s="19"/>
      <c r="LHW134" s="19"/>
      <c r="LHX134" s="19"/>
      <c r="LHY134" s="19"/>
      <c r="LHZ134" s="19"/>
      <c r="LIA134" s="19"/>
      <c r="LIB134" s="19"/>
      <c r="LIC134" s="19"/>
      <c r="LID134" s="19"/>
      <c r="LIE134" s="19"/>
      <c r="LIF134" s="19"/>
      <c r="LIG134" s="19"/>
      <c r="LIH134" s="19"/>
      <c r="LII134" s="19"/>
      <c r="LIJ134" s="19"/>
      <c r="LIK134" s="19"/>
      <c r="LIL134" s="19"/>
      <c r="LIM134" s="19"/>
      <c r="LIN134" s="19"/>
      <c r="LIO134" s="19"/>
      <c r="LIP134" s="19"/>
      <c r="LIQ134" s="19"/>
      <c r="LIR134" s="19"/>
      <c r="LIS134" s="19"/>
      <c r="LIT134" s="19"/>
      <c r="LIU134" s="19"/>
      <c r="LIV134" s="19"/>
      <c r="LIW134" s="19"/>
      <c r="LIX134" s="19"/>
      <c r="LIY134" s="19"/>
      <c r="LIZ134" s="19"/>
      <c r="LJA134" s="19"/>
      <c r="LJB134" s="19"/>
      <c r="LJC134" s="19"/>
      <c r="LJD134" s="19"/>
      <c r="LJE134" s="19"/>
      <c r="LJF134" s="19"/>
      <c r="LJG134" s="19"/>
      <c r="LJH134" s="19"/>
      <c r="LJI134" s="19"/>
      <c r="LJJ134" s="19"/>
      <c r="LJK134" s="19"/>
      <c r="LJL134" s="19"/>
      <c r="LJM134" s="19"/>
      <c r="LJN134" s="19"/>
      <c r="LJO134" s="19"/>
      <c r="LJP134" s="19"/>
      <c r="LJQ134" s="19"/>
      <c r="LJR134" s="19"/>
      <c r="LJS134" s="19"/>
      <c r="LJT134" s="19"/>
      <c r="LJU134" s="19"/>
      <c r="LJV134" s="19"/>
      <c r="LJW134" s="19"/>
      <c r="LJX134" s="19"/>
      <c r="LJY134" s="19"/>
      <c r="LJZ134" s="19"/>
      <c r="LKA134" s="19"/>
      <c r="LKB134" s="19"/>
      <c r="LKC134" s="19"/>
      <c r="LKD134" s="19"/>
      <c r="LKE134" s="19"/>
      <c r="LKF134" s="19"/>
      <c r="LKG134" s="19"/>
      <c r="LKH134" s="19"/>
      <c r="LKI134" s="19"/>
      <c r="LKJ134" s="19"/>
      <c r="LKK134" s="19"/>
      <c r="LKL134" s="19"/>
      <c r="LKM134" s="19"/>
      <c r="LKN134" s="19"/>
      <c r="LKO134" s="19"/>
      <c r="LKP134" s="19"/>
      <c r="LKQ134" s="19"/>
      <c r="LKR134" s="19"/>
      <c r="LKS134" s="19"/>
      <c r="LKT134" s="19"/>
      <c r="LKU134" s="19"/>
      <c r="LKV134" s="19"/>
      <c r="LKW134" s="19"/>
      <c r="LKX134" s="19"/>
      <c r="LKY134" s="19"/>
      <c r="LKZ134" s="19"/>
      <c r="LLA134" s="19"/>
      <c r="LLB134" s="19"/>
      <c r="LLC134" s="19"/>
      <c r="LLD134" s="19"/>
      <c r="LLE134" s="19"/>
      <c r="LLF134" s="19"/>
      <c r="LLG134" s="19"/>
      <c r="LLH134" s="19"/>
      <c r="LLI134" s="19"/>
      <c r="LLJ134" s="19"/>
      <c r="LLK134" s="19"/>
      <c r="LLL134" s="19"/>
      <c r="LLM134" s="19"/>
      <c r="LLN134" s="19"/>
      <c r="LLO134" s="19"/>
      <c r="LLP134" s="19"/>
      <c r="LLQ134" s="19"/>
      <c r="LLR134" s="19"/>
      <c r="LLS134" s="19"/>
      <c r="LLT134" s="19"/>
      <c r="LLU134" s="19"/>
      <c r="LLV134" s="19"/>
      <c r="LLW134" s="19"/>
      <c r="LLX134" s="19"/>
      <c r="LLY134" s="19"/>
      <c r="LLZ134" s="19"/>
      <c r="LMA134" s="19"/>
      <c r="LMB134" s="19"/>
      <c r="LMC134" s="19"/>
      <c r="LMD134" s="19"/>
      <c r="LME134" s="19"/>
      <c r="LMF134" s="19"/>
      <c r="LMG134" s="19"/>
      <c r="LMH134" s="19"/>
      <c r="LMI134" s="19"/>
      <c r="LMJ134" s="19"/>
      <c r="LMK134" s="19"/>
      <c r="LML134" s="19"/>
      <c r="LMM134" s="19"/>
      <c r="LMN134" s="19"/>
      <c r="LMO134" s="19"/>
      <c r="LMP134" s="19"/>
      <c r="LMQ134" s="19"/>
      <c r="LMR134" s="19"/>
      <c r="LMS134" s="19"/>
      <c r="LMT134" s="19"/>
      <c r="LMU134" s="19"/>
      <c r="LMV134" s="19"/>
      <c r="LMW134" s="19"/>
      <c r="LMX134" s="19"/>
      <c r="LMY134" s="19"/>
      <c r="LMZ134" s="19"/>
      <c r="LNA134" s="19"/>
      <c r="LNB134" s="19"/>
      <c r="LNC134" s="19"/>
      <c r="LND134" s="19"/>
      <c r="LNE134" s="19"/>
      <c r="LNF134" s="19"/>
      <c r="LNG134" s="19"/>
      <c r="LNH134" s="19"/>
      <c r="LNI134" s="19"/>
      <c r="LNJ134" s="19"/>
      <c r="LNK134" s="19"/>
      <c r="LNL134" s="19"/>
      <c r="LNM134" s="19"/>
      <c r="LNN134" s="19"/>
      <c r="LNO134" s="19"/>
      <c r="LNP134" s="19"/>
      <c r="LNQ134" s="19"/>
      <c r="LNR134" s="19"/>
      <c r="LNS134" s="19"/>
      <c r="LNT134" s="19"/>
      <c r="LNU134" s="19"/>
      <c r="LNV134" s="19"/>
      <c r="LNW134" s="19"/>
      <c r="LNX134" s="19"/>
      <c r="LNY134" s="19"/>
      <c r="LNZ134" s="19"/>
      <c r="LOA134" s="19"/>
      <c r="LOB134" s="19"/>
      <c r="LOC134" s="19"/>
      <c r="LOD134" s="19"/>
      <c r="LOE134" s="19"/>
      <c r="LOF134" s="19"/>
      <c r="LOG134" s="19"/>
      <c r="LOH134" s="19"/>
      <c r="LOI134" s="19"/>
      <c r="LOJ134" s="19"/>
      <c r="LOK134" s="19"/>
      <c r="LOL134" s="19"/>
      <c r="LOM134" s="19"/>
      <c r="LON134" s="19"/>
      <c r="LOO134" s="19"/>
      <c r="LOP134" s="19"/>
      <c r="LOQ134" s="19"/>
      <c r="LOR134" s="19"/>
      <c r="LOS134" s="19"/>
      <c r="LOT134" s="19"/>
      <c r="LOU134" s="19"/>
      <c r="LOV134" s="19"/>
      <c r="LOW134" s="19"/>
      <c r="LOX134" s="19"/>
      <c r="LOY134" s="19"/>
      <c r="LOZ134" s="19"/>
      <c r="LPA134" s="19"/>
      <c r="LPB134" s="19"/>
      <c r="LPC134" s="19"/>
      <c r="LPD134" s="19"/>
      <c r="LPE134" s="19"/>
      <c r="LPF134" s="19"/>
      <c r="LPG134" s="19"/>
      <c r="LPH134" s="19"/>
      <c r="LPI134" s="19"/>
      <c r="LPJ134" s="19"/>
      <c r="LPK134" s="19"/>
      <c r="LPL134" s="19"/>
      <c r="LPM134" s="19"/>
      <c r="LPN134" s="19"/>
      <c r="LPO134" s="19"/>
      <c r="LPP134" s="19"/>
      <c r="LPQ134" s="19"/>
      <c r="LPR134" s="19"/>
      <c r="LPS134" s="19"/>
      <c r="LPT134" s="19"/>
      <c r="LPU134" s="19"/>
      <c r="LPV134" s="19"/>
      <c r="LPW134" s="19"/>
      <c r="LPX134" s="19"/>
      <c r="LPY134" s="19"/>
      <c r="LPZ134" s="19"/>
      <c r="LQA134" s="19"/>
      <c r="LQB134" s="19"/>
      <c r="LQC134" s="19"/>
      <c r="LQD134" s="19"/>
      <c r="LQE134" s="19"/>
      <c r="LQF134" s="19"/>
      <c r="LQG134" s="19"/>
      <c r="LQH134" s="19"/>
      <c r="LQI134" s="19"/>
      <c r="LQJ134" s="19"/>
      <c r="LQK134" s="19"/>
      <c r="LQL134" s="19"/>
      <c r="LQM134" s="19"/>
      <c r="LQN134" s="19"/>
      <c r="LQO134" s="19"/>
      <c r="LQP134" s="19"/>
      <c r="LQQ134" s="19"/>
      <c r="LQR134" s="19"/>
      <c r="LQS134" s="19"/>
      <c r="LQT134" s="19"/>
      <c r="LQU134" s="19"/>
      <c r="LQV134" s="19"/>
      <c r="LQW134" s="19"/>
      <c r="LQX134" s="19"/>
      <c r="LQY134" s="19"/>
      <c r="LQZ134" s="19"/>
      <c r="LRA134" s="19"/>
      <c r="LRB134" s="19"/>
      <c r="LRC134" s="19"/>
      <c r="LRD134" s="19"/>
      <c r="LRE134" s="19"/>
      <c r="LRF134" s="19"/>
      <c r="LRG134" s="19"/>
      <c r="LRH134" s="19"/>
      <c r="LRI134" s="19"/>
      <c r="LRJ134" s="19"/>
      <c r="LRK134" s="19"/>
      <c r="LRL134" s="19"/>
      <c r="LRM134" s="19"/>
      <c r="LRN134" s="19"/>
      <c r="LRO134" s="19"/>
      <c r="LRP134" s="19"/>
      <c r="LRQ134" s="19"/>
      <c r="LRR134" s="19"/>
      <c r="LRS134" s="19"/>
      <c r="LRT134" s="19"/>
      <c r="LRU134" s="19"/>
      <c r="LRV134" s="19"/>
      <c r="LRW134" s="19"/>
      <c r="LRX134" s="19"/>
      <c r="LRY134" s="19"/>
      <c r="LRZ134" s="19"/>
      <c r="LSA134" s="19"/>
      <c r="LSB134" s="19"/>
      <c r="LSC134" s="19"/>
      <c r="LSD134" s="19"/>
      <c r="LSE134" s="19"/>
      <c r="LSF134" s="19"/>
      <c r="LSG134" s="19"/>
      <c r="LSH134" s="19"/>
      <c r="LSI134" s="19"/>
      <c r="LSJ134" s="19"/>
      <c r="LSK134" s="19"/>
      <c r="LSL134" s="19"/>
      <c r="LSM134" s="19"/>
      <c r="LSN134" s="19"/>
      <c r="LSO134" s="19"/>
      <c r="LSP134" s="19"/>
      <c r="LSQ134" s="19"/>
      <c r="LSR134" s="19"/>
      <c r="LSS134" s="19"/>
      <c r="LST134" s="19"/>
      <c r="LSU134" s="19"/>
      <c r="LSV134" s="19"/>
      <c r="LSW134" s="19"/>
      <c r="LSX134" s="19"/>
      <c r="LSY134" s="19"/>
      <c r="LSZ134" s="19"/>
      <c r="LTA134" s="19"/>
      <c r="LTB134" s="19"/>
      <c r="LTC134" s="19"/>
      <c r="LTD134" s="19"/>
      <c r="LTE134" s="19"/>
      <c r="LTF134" s="19"/>
      <c r="LTG134" s="19"/>
      <c r="LTH134" s="19"/>
      <c r="LTI134" s="19"/>
      <c r="LTJ134" s="19"/>
      <c r="LTK134" s="19"/>
      <c r="LTL134" s="19"/>
      <c r="LTM134" s="19"/>
      <c r="LTN134" s="19"/>
      <c r="LTO134" s="19"/>
      <c r="LTP134" s="19"/>
      <c r="LTQ134" s="19"/>
      <c r="LTR134" s="19"/>
      <c r="LTS134" s="19"/>
      <c r="LTT134" s="19"/>
      <c r="LTU134" s="19"/>
      <c r="LTV134" s="19"/>
      <c r="LTW134" s="19"/>
      <c r="LTX134" s="19"/>
      <c r="LTY134" s="19"/>
      <c r="LTZ134" s="19"/>
      <c r="LUA134" s="19"/>
      <c r="LUB134" s="19"/>
      <c r="LUC134" s="19"/>
      <c r="LUD134" s="19"/>
      <c r="LUE134" s="19"/>
      <c r="LUF134" s="19"/>
      <c r="LUG134" s="19"/>
      <c r="LUH134" s="19"/>
      <c r="LUI134" s="19"/>
      <c r="LUJ134" s="19"/>
      <c r="LUK134" s="19"/>
      <c r="LUL134" s="19"/>
      <c r="LUM134" s="19"/>
      <c r="LUN134" s="19"/>
      <c r="LUO134" s="19"/>
      <c r="LUP134" s="19"/>
      <c r="LUQ134" s="19"/>
      <c r="LUR134" s="19"/>
      <c r="LUS134" s="19"/>
      <c r="LUT134" s="19"/>
      <c r="LUU134" s="19"/>
      <c r="LUV134" s="19"/>
      <c r="LUW134" s="19"/>
      <c r="LUX134" s="19"/>
      <c r="LUY134" s="19"/>
      <c r="LUZ134" s="19"/>
      <c r="LVA134" s="19"/>
      <c r="LVB134" s="19"/>
      <c r="LVC134" s="19"/>
      <c r="LVD134" s="19"/>
      <c r="LVE134" s="19"/>
      <c r="LVF134" s="19"/>
      <c r="LVG134" s="19"/>
      <c r="LVH134" s="19"/>
      <c r="LVI134" s="19"/>
      <c r="LVJ134" s="19"/>
      <c r="LVK134" s="19"/>
      <c r="LVL134" s="19"/>
      <c r="LVM134" s="19"/>
      <c r="LVN134" s="19"/>
      <c r="LVO134" s="19"/>
      <c r="LVP134" s="19"/>
      <c r="LVQ134" s="19"/>
      <c r="LVR134" s="19"/>
      <c r="LVS134" s="19"/>
      <c r="LVT134" s="19"/>
      <c r="LVU134" s="19"/>
      <c r="LVV134" s="19"/>
      <c r="LVW134" s="19"/>
      <c r="LVX134" s="19"/>
      <c r="LVY134" s="19"/>
      <c r="LVZ134" s="19"/>
      <c r="LWA134" s="19"/>
      <c r="LWB134" s="19"/>
      <c r="LWC134" s="19"/>
      <c r="LWD134" s="19"/>
      <c r="LWE134" s="19"/>
      <c r="LWF134" s="19"/>
      <c r="LWG134" s="19"/>
      <c r="LWH134" s="19"/>
      <c r="LWI134" s="19"/>
      <c r="LWJ134" s="19"/>
      <c r="LWK134" s="19"/>
      <c r="LWL134" s="19"/>
      <c r="LWM134" s="19"/>
      <c r="LWN134" s="19"/>
      <c r="LWO134" s="19"/>
      <c r="LWP134" s="19"/>
      <c r="LWQ134" s="19"/>
      <c r="LWR134" s="19"/>
      <c r="LWS134" s="19"/>
      <c r="LWT134" s="19"/>
      <c r="LWU134" s="19"/>
      <c r="LWV134" s="19"/>
      <c r="LWW134" s="19"/>
      <c r="LWX134" s="19"/>
      <c r="LWY134" s="19"/>
      <c r="LWZ134" s="19"/>
      <c r="LXA134" s="19"/>
      <c r="LXB134" s="19"/>
      <c r="LXC134" s="19"/>
      <c r="LXD134" s="19"/>
      <c r="LXE134" s="19"/>
      <c r="LXF134" s="19"/>
      <c r="LXG134" s="19"/>
      <c r="LXH134" s="19"/>
      <c r="LXI134" s="19"/>
      <c r="LXJ134" s="19"/>
      <c r="LXK134" s="19"/>
      <c r="LXL134" s="19"/>
      <c r="LXM134" s="19"/>
      <c r="LXN134" s="19"/>
      <c r="LXO134" s="19"/>
      <c r="LXP134" s="19"/>
      <c r="LXQ134" s="19"/>
      <c r="LXR134" s="19"/>
      <c r="LXS134" s="19"/>
      <c r="LXT134" s="19"/>
      <c r="LXU134" s="19"/>
      <c r="LXV134" s="19"/>
      <c r="LXW134" s="19"/>
      <c r="LXX134" s="19"/>
      <c r="LXY134" s="19"/>
      <c r="LXZ134" s="19"/>
      <c r="LYA134" s="19"/>
      <c r="LYB134" s="19"/>
      <c r="LYC134" s="19"/>
      <c r="LYD134" s="19"/>
      <c r="LYE134" s="19"/>
      <c r="LYF134" s="19"/>
      <c r="LYG134" s="19"/>
      <c r="LYH134" s="19"/>
      <c r="LYI134" s="19"/>
      <c r="LYJ134" s="19"/>
      <c r="LYK134" s="19"/>
      <c r="LYL134" s="19"/>
      <c r="LYM134" s="19"/>
      <c r="LYN134" s="19"/>
      <c r="LYO134" s="19"/>
      <c r="LYP134" s="19"/>
      <c r="LYQ134" s="19"/>
      <c r="LYR134" s="19"/>
      <c r="LYS134" s="19"/>
      <c r="LYT134" s="19"/>
      <c r="LYU134" s="19"/>
      <c r="LYV134" s="19"/>
      <c r="LYW134" s="19"/>
      <c r="LYX134" s="19"/>
      <c r="LYY134" s="19"/>
      <c r="LYZ134" s="19"/>
      <c r="LZA134" s="19"/>
      <c r="LZB134" s="19"/>
      <c r="LZC134" s="19"/>
      <c r="LZD134" s="19"/>
      <c r="LZE134" s="19"/>
      <c r="LZF134" s="19"/>
      <c r="LZG134" s="19"/>
      <c r="LZH134" s="19"/>
      <c r="LZI134" s="19"/>
      <c r="LZJ134" s="19"/>
      <c r="LZK134" s="19"/>
      <c r="LZL134" s="19"/>
      <c r="LZM134" s="19"/>
      <c r="LZN134" s="19"/>
      <c r="LZO134" s="19"/>
      <c r="LZP134" s="19"/>
      <c r="LZQ134" s="19"/>
      <c r="LZR134" s="19"/>
      <c r="LZS134" s="19"/>
      <c r="LZT134" s="19"/>
      <c r="LZU134" s="19"/>
      <c r="LZV134" s="19"/>
      <c r="LZW134" s="19"/>
      <c r="LZX134" s="19"/>
      <c r="LZY134" s="19"/>
      <c r="LZZ134" s="19"/>
      <c r="MAA134" s="19"/>
      <c r="MAB134" s="19"/>
      <c r="MAC134" s="19"/>
      <c r="MAD134" s="19"/>
      <c r="MAE134" s="19"/>
      <c r="MAF134" s="19"/>
      <c r="MAG134" s="19"/>
      <c r="MAH134" s="19"/>
      <c r="MAI134" s="19"/>
      <c r="MAJ134" s="19"/>
      <c r="MAK134" s="19"/>
      <c r="MAL134" s="19"/>
      <c r="MAM134" s="19"/>
      <c r="MAN134" s="19"/>
      <c r="MAO134" s="19"/>
      <c r="MAP134" s="19"/>
      <c r="MAQ134" s="19"/>
      <c r="MAR134" s="19"/>
      <c r="MAS134" s="19"/>
      <c r="MAT134" s="19"/>
      <c r="MAU134" s="19"/>
      <c r="MAV134" s="19"/>
      <c r="MAW134" s="19"/>
      <c r="MAX134" s="19"/>
      <c r="MAY134" s="19"/>
      <c r="MAZ134" s="19"/>
      <c r="MBA134" s="19"/>
      <c r="MBB134" s="19"/>
      <c r="MBC134" s="19"/>
      <c r="MBD134" s="19"/>
      <c r="MBE134" s="19"/>
      <c r="MBF134" s="19"/>
      <c r="MBG134" s="19"/>
      <c r="MBH134" s="19"/>
      <c r="MBI134" s="19"/>
      <c r="MBJ134" s="19"/>
      <c r="MBK134" s="19"/>
      <c r="MBL134" s="19"/>
      <c r="MBM134" s="19"/>
      <c r="MBN134" s="19"/>
      <c r="MBO134" s="19"/>
      <c r="MBP134" s="19"/>
      <c r="MBQ134" s="19"/>
      <c r="MBR134" s="19"/>
      <c r="MBS134" s="19"/>
      <c r="MBT134" s="19"/>
      <c r="MBU134" s="19"/>
      <c r="MBV134" s="19"/>
      <c r="MBW134" s="19"/>
      <c r="MBX134" s="19"/>
      <c r="MBY134" s="19"/>
      <c r="MBZ134" s="19"/>
      <c r="MCA134" s="19"/>
      <c r="MCB134" s="19"/>
      <c r="MCC134" s="19"/>
      <c r="MCD134" s="19"/>
      <c r="MCE134" s="19"/>
      <c r="MCF134" s="19"/>
      <c r="MCG134" s="19"/>
      <c r="MCH134" s="19"/>
      <c r="MCI134" s="19"/>
      <c r="MCJ134" s="19"/>
      <c r="MCK134" s="19"/>
      <c r="MCL134" s="19"/>
      <c r="MCM134" s="19"/>
      <c r="MCN134" s="19"/>
      <c r="MCO134" s="19"/>
      <c r="MCP134" s="19"/>
      <c r="MCQ134" s="19"/>
      <c r="MCR134" s="19"/>
      <c r="MCS134" s="19"/>
      <c r="MCT134" s="19"/>
      <c r="MCU134" s="19"/>
      <c r="MCV134" s="19"/>
      <c r="MCW134" s="19"/>
      <c r="MCX134" s="19"/>
      <c r="MCY134" s="19"/>
      <c r="MCZ134" s="19"/>
      <c r="MDA134" s="19"/>
      <c r="MDB134" s="19"/>
      <c r="MDC134" s="19"/>
      <c r="MDD134" s="19"/>
      <c r="MDE134" s="19"/>
      <c r="MDF134" s="19"/>
      <c r="MDG134" s="19"/>
      <c r="MDH134" s="19"/>
      <c r="MDI134" s="19"/>
      <c r="MDJ134" s="19"/>
      <c r="MDK134" s="19"/>
      <c r="MDL134" s="19"/>
      <c r="MDM134" s="19"/>
      <c r="MDN134" s="19"/>
      <c r="MDO134" s="19"/>
      <c r="MDP134" s="19"/>
      <c r="MDQ134" s="19"/>
      <c r="MDR134" s="19"/>
      <c r="MDS134" s="19"/>
      <c r="MDT134" s="19"/>
      <c r="MDU134" s="19"/>
      <c r="MDV134" s="19"/>
      <c r="MDW134" s="19"/>
      <c r="MDX134" s="19"/>
      <c r="MDY134" s="19"/>
      <c r="MDZ134" s="19"/>
      <c r="MEA134" s="19"/>
      <c r="MEB134" s="19"/>
      <c r="MEC134" s="19"/>
      <c r="MED134" s="19"/>
      <c r="MEE134" s="19"/>
      <c r="MEF134" s="19"/>
      <c r="MEG134" s="19"/>
      <c r="MEH134" s="19"/>
      <c r="MEI134" s="19"/>
      <c r="MEJ134" s="19"/>
      <c r="MEK134" s="19"/>
      <c r="MEL134" s="19"/>
      <c r="MEM134" s="19"/>
      <c r="MEN134" s="19"/>
      <c r="MEO134" s="19"/>
      <c r="MEP134" s="19"/>
      <c r="MEQ134" s="19"/>
      <c r="MER134" s="19"/>
      <c r="MES134" s="19"/>
      <c r="MET134" s="19"/>
      <c r="MEU134" s="19"/>
      <c r="MEV134" s="19"/>
      <c r="MEW134" s="19"/>
      <c r="MEX134" s="19"/>
      <c r="MEY134" s="19"/>
      <c r="MEZ134" s="19"/>
      <c r="MFA134" s="19"/>
      <c r="MFB134" s="19"/>
      <c r="MFC134" s="19"/>
      <c r="MFD134" s="19"/>
      <c r="MFE134" s="19"/>
      <c r="MFF134" s="19"/>
      <c r="MFG134" s="19"/>
      <c r="MFH134" s="19"/>
      <c r="MFI134" s="19"/>
      <c r="MFJ134" s="19"/>
      <c r="MFK134" s="19"/>
      <c r="MFL134" s="19"/>
      <c r="MFM134" s="19"/>
      <c r="MFN134" s="19"/>
      <c r="MFO134" s="19"/>
      <c r="MFP134" s="19"/>
      <c r="MFQ134" s="19"/>
      <c r="MFR134" s="19"/>
      <c r="MFS134" s="19"/>
      <c r="MFT134" s="19"/>
      <c r="MFU134" s="19"/>
      <c r="MFV134" s="19"/>
      <c r="MFW134" s="19"/>
      <c r="MFX134" s="19"/>
      <c r="MFY134" s="19"/>
      <c r="MFZ134" s="19"/>
      <c r="MGA134" s="19"/>
      <c r="MGB134" s="19"/>
      <c r="MGC134" s="19"/>
      <c r="MGD134" s="19"/>
      <c r="MGE134" s="19"/>
      <c r="MGF134" s="19"/>
      <c r="MGG134" s="19"/>
      <c r="MGH134" s="19"/>
      <c r="MGI134" s="19"/>
      <c r="MGJ134" s="19"/>
      <c r="MGK134" s="19"/>
      <c r="MGL134" s="19"/>
      <c r="MGM134" s="19"/>
      <c r="MGN134" s="19"/>
      <c r="MGO134" s="19"/>
      <c r="MGP134" s="19"/>
      <c r="MGQ134" s="19"/>
      <c r="MGR134" s="19"/>
      <c r="MGS134" s="19"/>
      <c r="MGT134" s="19"/>
      <c r="MGU134" s="19"/>
      <c r="MGV134" s="19"/>
      <c r="MGW134" s="19"/>
      <c r="MGX134" s="19"/>
      <c r="MGY134" s="19"/>
      <c r="MGZ134" s="19"/>
      <c r="MHA134" s="19"/>
      <c r="MHB134" s="19"/>
      <c r="MHC134" s="19"/>
      <c r="MHD134" s="19"/>
      <c r="MHE134" s="19"/>
      <c r="MHF134" s="19"/>
      <c r="MHG134" s="19"/>
      <c r="MHH134" s="19"/>
      <c r="MHI134" s="19"/>
      <c r="MHJ134" s="19"/>
      <c r="MHK134" s="19"/>
      <c r="MHL134" s="19"/>
      <c r="MHM134" s="19"/>
      <c r="MHN134" s="19"/>
      <c r="MHO134" s="19"/>
      <c r="MHP134" s="19"/>
      <c r="MHQ134" s="19"/>
      <c r="MHR134" s="19"/>
      <c r="MHS134" s="19"/>
      <c r="MHT134" s="19"/>
      <c r="MHU134" s="19"/>
      <c r="MHV134" s="19"/>
      <c r="MHW134" s="19"/>
      <c r="MHX134" s="19"/>
      <c r="MHY134" s="19"/>
      <c r="MHZ134" s="19"/>
      <c r="MIA134" s="19"/>
      <c r="MIB134" s="19"/>
      <c r="MIC134" s="19"/>
      <c r="MID134" s="19"/>
      <c r="MIE134" s="19"/>
      <c r="MIF134" s="19"/>
      <c r="MIG134" s="19"/>
      <c r="MIH134" s="19"/>
      <c r="MII134" s="19"/>
      <c r="MIJ134" s="19"/>
      <c r="MIK134" s="19"/>
      <c r="MIL134" s="19"/>
      <c r="MIM134" s="19"/>
      <c r="MIN134" s="19"/>
      <c r="MIO134" s="19"/>
      <c r="MIP134" s="19"/>
      <c r="MIQ134" s="19"/>
      <c r="MIR134" s="19"/>
      <c r="MIS134" s="19"/>
      <c r="MIT134" s="19"/>
      <c r="MIU134" s="19"/>
      <c r="MIV134" s="19"/>
      <c r="MIW134" s="19"/>
      <c r="MIX134" s="19"/>
      <c r="MIY134" s="19"/>
      <c r="MIZ134" s="19"/>
      <c r="MJA134" s="19"/>
      <c r="MJB134" s="19"/>
      <c r="MJC134" s="19"/>
      <c r="MJD134" s="19"/>
      <c r="MJE134" s="19"/>
      <c r="MJF134" s="19"/>
      <c r="MJG134" s="19"/>
      <c r="MJH134" s="19"/>
      <c r="MJI134" s="19"/>
      <c r="MJJ134" s="19"/>
      <c r="MJK134" s="19"/>
      <c r="MJL134" s="19"/>
      <c r="MJM134" s="19"/>
      <c r="MJN134" s="19"/>
      <c r="MJO134" s="19"/>
      <c r="MJP134" s="19"/>
      <c r="MJQ134" s="19"/>
      <c r="MJR134" s="19"/>
      <c r="MJS134" s="19"/>
      <c r="MJT134" s="19"/>
      <c r="MJU134" s="19"/>
      <c r="MJV134" s="19"/>
      <c r="MJW134" s="19"/>
      <c r="MJX134" s="19"/>
      <c r="MJY134" s="19"/>
      <c r="MJZ134" s="19"/>
      <c r="MKA134" s="19"/>
      <c r="MKB134" s="19"/>
      <c r="MKC134" s="19"/>
      <c r="MKD134" s="19"/>
      <c r="MKE134" s="19"/>
      <c r="MKF134" s="19"/>
      <c r="MKG134" s="19"/>
      <c r="MKH134" s="19"/>
      <c r="MKI134" s="19"/>
      <c r="MKJ134" s="19"/>
      <c r="MKK134" s="19"/>
      <c r="MKL134" s="19"/>
      <c r="MKM134" s="19"/>
      <c r="MKN134" s="19"/>
      <c r="MKO134" s="19"/>
      <c r="MKP134" s="19"/>
      <c r="MKQ134" s="19"/>
      <c r="MKR134" s="19"/>
      <c r="MKS134" s="19"/>
      <c r="MKT134" s="19"/>
      <c r="MKU134" s="19"/>
      <c r="MKV134" s="19"/>
      <c r="MKW134" s="19"/>
      <c r="MKX134" s="19"/>
      <c r="MKY134" s="19"/>
      <c r="MKZ134" s="19"/>
      <c r="MLA134" s="19"/>
      <c r="MLB134" s="19"/>
      <c r="MLC134" s="19"/>
      <c r="MLD134" s="19"/>
      <c r="MLE134" s="19"/>
      <c r="MLF134" s="19"/>
      <c r="MLG134" s="19"/>
      <c r="MLH134" s="19"/>
      <c r="MLI134" s="19"/>
      <c r="MLJ134" s="19"/>
      <c r="MLK134" s="19"/>
      <c r="MLL134" s="19"/>
      <c r="MLM134" s="19"/>
      <c r="MLN134" s="19"/>
      <c r="MLO134" s="19"/>
      <c r="MLP134" s="19"/>
      <c r="MLQ134" s="19"/>
      <c r="MLR134" s="19"/>
      <c r="MLS134" s="19"/>
      <c r="MLT134" s="19"/>
      <c r="MLU134" s="19"/>
      <c r="MLV134" s="19"/>
      <c r="MLW134" s="19"/>
      <c r="MLX134" s="19"/>
      <c r="MLY134" s="19"/>
      <c r="MLZ134" s="19"/>
      <c r="MMA134" s="19"/>
      <c r="MMB134" s="19"/>
      <c r="MMC134" s="19"/>
      <c r="MMD134" s="19"/>
      <c r="MME134" s="19"/>
      <c r="MMF134" s="19"/>
      <c r="MMG134" s="19"/>
      <c r="MMH134" s="19"/>
      <c r="MMI134" s="19"/>
      <c r="MMJ134" s="19"/>
      <c r="MMK134" s="19"/>
      <c r="MML134" s="19"/>
      <c r="MMM134" s="19"/>
      <c r="MMN134" s="19"/>
      <c r="MMO134" s="19"/>
      <c r="MMP134" s="19"/>
      <c r="MMQ134" s="19"/>
      <c r="MMR134" s="19"/>
      <c r="MMS134" s="19"/>
      <c r="MMT134" s="19"/>
      <c r="MMU134" s="19"/>
      <c r="MMV134" s="19"/>
      <c r="MMW134" s="19"/>
      <c r="MMX134" s="19"/>
      <c r="MMY134" s="19"/>
      <c r="MMZ134" s="19"/>
      <c r="MNA134" s="19"/>
      <c r="MNB134" s="19"/>
      <c r="MNC134" s="19"/>
      <c r="MND134" s="19"/>
      <c r="MNE134" s="19"/>
      <c r="MNF134" s="19"/>
      <c r="MNG134" s="19"/>
      <c r="MNH134" s="19"/>
      <c r="MNI134" s="19"/>
      <c r="MNJ134" s="19"/>
      <c r="MNK134" s="19"/>
      <c r="MNL134" s="19"/>
      <c r="MNM134" s="19"/>
      <c r="MNN134" s="19"/>
      <c r="MNO134" s="19"/>
      <c r="MNP134" s="19"/>
      <c r="MNQ134" s="19"/>
      <c r="MNR134" s="19"/>
      <c r="MNS134" s="19"/>
      <c r="MNT134" s="19"/>
      <c r="MNU134" s="19"/>
      <c r="MNV134" s="19"/>
      <c r="MNW134" s="19"/>
      <c r="MNX134" s="19"/>
      <c r="MNY134" s="19"/>
      <c r="MNZ134" s="19"/>
      <c r="MOA134" s="19"/>
      <c r="MOB134" s="19"/>
      <c r="MOC134" s="19"/>
      <c r="MOD134" s="19"/>
      <c r="MOE134" s="19"/>
      <c r="MOF134" s="19"/>
      <c r="MOG134" s="19"/>
      <c r="MOH134" s="19"/>
      <c r="MOI134" s="19"/>
      <c r="MOJ134" s="19"/>
      <c r="MOK134" s="19"/>
      <c r="MOL134" s="19"/>
      <c r="MOM134" s="19"/>
      <c r="MON134" s="19"/>
      <c r="MOO134" s="19"/>
      <c r="MOP134" s="19"/>
      <c r="MOQ134" s="19"/>
      <c r="MOR134" s="19"/>
      <c r="MOS134" s="19"/>
      <c r="MOT134" s="19"/>
      <c r="MOU134" s="19"/>
      <c r="MOV134" s="19"/>
      <c r="MOW134" s="19"/>
      <c r="MOX134" s="19"/>
      <c r="MOY134" s="19"/>
      <c r="MOZ134" s="19"/>
      <c r="MPA134" s="19"/>
      <c r="MPB134" s="19"/>
      <c r="MPC134" s="19"/>
      <c r="MPD134" s="19"/>
      <c r="MPE134" s="19"/>
      <c r="MPF134" s="19"/>
      <c r="MPG134" s="19"/>
      <c r="MPH134" s="19"/>
      <c r="MPI134" s="19"/>
      <c r="MPJ134" s="19"/>
      <c r="MPK134" s="19"/>
      <c r="MPL134" s="19"/>
      <c r="MPM134" s="19"/>
      <c r="MPN134" s="19"/>
      <c r="MPO134" s="19"/>
      <c r="MPP134" s="19"/>
      <c r="MPQ134" s="19"/>
      <c r="MPR134" s="19"/>
      <c r="MPS134" s="19"/>
      <c r="MPT134" s="19"/>
      <c r="MPU134" s="19"/>
      <c r="MPV134" s="19"/>
      <c r="MPW134" s="19"/>
      <c r="MPX134" s="19"/>
      <c r="MPY134" s="19"/>
      <c r="MPZ134" s="19"/>
      <c r="MQA134" s="19"/>
      <c r="MQB134" s="19"/>
      <c r="MQC134" s="19"/>
      <c r="MQD134" s="19"/>
      <c r="MQE134" s="19"/>
      <c r="MQF134" s="19"/>
      <c r="MQG134" s="19"/>
      <c r="MQH134" s="19"/>
      <c r="MQI134" s="19"/>
      <c r="MQJ134" s="19"/>
      <c r="MQK134" s="19"/>
      <c r="MQL134" s="19"/>
      <c r="MQM134" s="19"/>
      <c r="MQN134" s="19"/>
      <c r="MQO134" s="19"/>
      <c r="MQP134" s="19"/>
      <c r="MQQ134" s="19"/>
      <c r="MQR134" s="19"/>
      <c r="MQS134" s="19"/>
      <c r="MQT134" s="19"/>
      <c r="MQU134" s="19"/>
      <c r="MQV134" s="19"/>
      <c r="MQW134" s="19"/>
      <c r="MQX134" s="19"/>
      <c r="MQY134" s="19"/>
      <c r="MQZ134" s="19"/>
      <c r="MRA134" s="19"/>
      <c r="MRB134" s="19"/>
      <c r="MRC134" s="19"/>
      <c r="MRD134" s="19"/>
      <c r="MRE134" s="19"/>
      <c r="MRF134" s="19"/>
      <c r="MRG134" s="19"/>
      <c r="MRH134" s="19"/>
      <c r="MRI134" s="19"/>
      <c r="MRJ134" s="19"/>
      <c r="MRK134" s="19"/>
      <c r="MRL134" s="19"/>
      <c r="MRM134" s="19"/>
      <c r="MRN134" s="19"/>
      <c r="MRO134" s="19"/>
      <c r="MRP134" s="19"/>
      <c r="MRQ134" s="19"/>
      <c r="MRR134" s="19"/>
      <c r="MRS134" s="19"/>
      <c r="MRT134" s="19"/>
      <c r="MRU134" s="19"/>
      <c r="MRV134" s="19"/>
      <c r="MRW134" s="19"/>
      <c r="MRX134" s="19"/>
      <c r="MRY134" s="19"/>
      <c r="MRZ134" s="19"/>
      <c r="MSA134" s="19"/>
      <c r="MSB134" s="19"/>
      <c r="MSC134" s="19"/>
      <c r="MSD134" s="19"/>
      <c r="MSE134" s="19"/>
      <c r="MSF134" s="19"/>
      <c r="MSG134" s="19"/>
      <c r="MSH134" s="19"/>
      <c r="MSI134" s="19"/>
      <c r="MSJ134" s="19"/>
      <c r="MSK134" s="19"/>
      <c r="MSL134" s="19"/>
      <c r="MSM134" s="19"/>
      <c r="MSN134" s="19"/>
      <c r="MSO134" s="19"/>
      <c r="MSP134" s="19"/>
      <c r="MSQ134" s="19"/>
      <c r="MSR134" s="19"/>
      <c r="MSS134" s="19"/>
      <c r="MST134" s="19"/>
      <c r="MSU134" s="19"/>
      <c r="MSV134" s="19"/>
      <c r="MSW134" s="19"/>
      <c r="MSX134" s="19"/>
      <c r="MSY134" s="19"/>
      <c r="MSZ134" s="19"/>
      <c r="MTA134" s="19"/>
      <c r="MTB134" s="19"/>
      <c r="MTC134" s="19"/>
      <c r="MTD134" s="19"/>
      <c r="MTE134" s="19"/>
      <c r="MTF134" s="19"/>
      <c r="MTG134" s="19"/>
      <c r="MTH134" s="19"/>
      <c r="MTI134" s="19"/>
      <c r="MTJ134" s="19"/>
      <c r="MTK134" s="19"/>
      <c r="MTL134" s="19"/>
      <c r="MTM134" s="19"/>
      <c r="MTN134" s="19"/>
      <c r="MTO134" s="19"/>
      <c r="MTP134" s="19"/>
      <c r="MTQ134" s="19"/>
      <c r="MTR134" s="19"/>
      <c r="MTS134" s="19"/>
      <c r="MTT134" s="19"/>
      <c r="MTU134" s="19"/>
      <c r="MTV134" s="19"/>
      <c r="MTW134" s="19"/>
      <c r="MTX134" s="19"/>
      <c r="MTY134" s="19"/>
      <c r="MTZ134" s="19"/>
      <c r="MUA134" s="19"/>
      <c r="MUB134" s="19"/>
      <c r="MUC134" s="19"/>
      <c r="MUD134" s="19"/>
      <c r="MUE134" s="19"/>
      <c r="MUF134" s="19"/>
      <c r="MUG134" s="19"/>
      <c r="MUH134" s="19"/>
      <c r="MUI134" s="19"/>
      <c r="MUJ134" s="19"/>
      <c r="MUK134" s="19"/>
      <c r="MUL134" s="19"/>
      <c r="MUM134" s="19"/>
      <c r="MUN134" s="19"/>
      <c r="MUO134" s="19"/>
      <c r="MUP134" s="19"/>
      <c r="MUQ134" s="19"/>
      <c r="MUR134" s="19"/>
      <c r="MUS134" s="19"/>
      <c r="MUT134" s="19"/>
      <c r="MUU134" s="19"/>
      <c r="MUV134" s="19"/>
      <c r="MUW134" s="19"/>
      <c r="MUX134" s="19"/>
      <c r="MUY134" s="19"/>
      <c r="MUZ134" s="19"/>
      <c r="MVA134" s="19"/>
      <c r="MVB134" s="19"/>
      <c r="MVC134" s="19"/>
      <c r="MVD134" s="19"/>
      <c r="MVE134" s="19"/>
      <c r="MVF134" s="19"/>
      <c r="MVG134" s="19"/>
      <c r="MVH134" s="19"/>
      <c r="MVI134" s="19"/>
      <c r="MVJ134" s="19"/>
      <c r="MVK134" s="19"/>
      <c r="MVL134" s="19"/>
      <c r="MVM134" s="19"/>
      <c r="MVN134" s="19"/>
      <c r="MVO134" s="19"/>
      <c r="MVP134" s="19"/>
      <c r="MVQ134" s="19"/>
      <c r="MVR134" s="19"/>
      <c r="MVS134" s="19"/>
      <c r="MVT134" s="19"/>
      <c r="MVU134" s="19"/>
      <c r="MVV134" s="19"/>
      <c r="MVW134" s="19"/>
      <c r="MVX134" s="19"/>
      <c r="MVY134" s="19"/>
      <c r="MVZ134" s="19"/>
      <c r="MWA134" s="19"/>
      <c r="MWB134" s="19"/>
      <c r="MWC134" s="19"/>
      <c r="MWD134" s="19"/>
      <c r="MWE134" s="19"/>
      <c r="MWF134" s="19"/>
      <c r="MWG134" s="19"/>
      <c r="MWH134" s="19"/>
      <c r="MWI134" s="19"/>
      <c r="MWJ134" s="19"/>
      <c r="MWK134" s="19"/>
      <c r="MWL134" s="19"/>
      <c r="MWM134" s="19"/>
      <c r="MWN134" s="19"/>
      <c r="MWO134" s="19"/>
      <c r="MWP134" s="19"/>
      <c r="MWQ134" s="19"/>
      <c r="MWR134" s="19"/>
      <c r="MWS134" s="19"/>
      <c r="MWT134" s="19"/>
      <c r="MWU134" s="19"/>
      <c r="MWV134" s="19"/>
      <c r="MWW134" s="19"/>
      <c r="MWX134" s="19"/>
      <c r="MWY134" s="19"/>
      <c r="MWZ134" s="19"/>
      <c r="MXA134" s="19"/>
      <c r="MXB134" s="19"/>
      <c r="MXC134" s="19"/>
      <c r="MXD134" s="19"/>
      <c r="MXE134" s="19"/>
      <c r="MXF134" s="19"/>
      <c r="MXG134" s="19"/>
      <c r="MXH134" s="19"/>
      <c r="MXI134" s="19"/>
      <c r="MXJ134" s="19"/>
      <c r="MXK134" s="19"/>
      <c r="MXL134" s="19"/>
      <c r="MXM134" s="19"/>
      <c r="MXN134" s="19"/>
      <c r="MXO134" s="19"/>
      <c r="MXP134" s="19"/>
      <c r="MXQ134" s="19"/>
      <c r="MXR134" s="19"/>
      <c r="MXS134" s="19"/>
      <c r="MXT134" s="19"/>
      <c r="MXU134" s="19"/>
      <c r="MXV134" s="19"/>
      <c r="MXW134" s="19"/>
      <c r="MXX134" s="19"/>
      <c r="MXY134" s="19"/>
      <c r="MXZ134" s="19"/>
      <c r="MYA134" s="19"/>
      <c r="MYB134" s="19"/>
      <c r="MYC134" s="19"/>
      <c r="MYD134" s="19"/>
      <c r="MYE134" s="19"/>
      <c r="MYF134" s="19"/>
      <c r="MYG134" s="19"/>
      <c r="MYH134" s="19"/>
      <c r="MYI134" s="19"/>
      <c r="MYJ134" s="19"/>
      <c r="MYK134" s="19"/>
      <c r="MYL134" s="19"/>
      <c r="MYM134" s="19"/>
      <c r="MYN134" s="19"/>
      <c r="MYO134" s="19"/>
      <c r="MYP134" s="19"/>
      <c r="MYQ134" s="19"/>
      <c r="MYR134" s="19"/>
      <c r="MYS134" s="19"/>
      <c r="MYT134" s="19"/>
      <c r="MYU134" s="19"/>
      <c r="MYV134" s="19"/>
      <c r="MYW134" s="19"/>
      <c r="MYX134" s="19"/>
      <c r="MYY134" s="19"/>
      <c r="MYZ134" s="19"/>
      <c r="MZA134" s="19"/>
      <c r="MZB134" s="19"/>
      <c r="MZC134" s="19"/>
      <c r="MZD134" s="19"/>
      <c r="MZE134" s="19"/>
      <c r="MZF134" s="19"/>
      <c r="MZG134" s="19"/>
      <c r="MZH134" s="19"/>
      <c r="MZI134" s="19"/>
      <c r="MZJ134" s="19"/>
      <c r="MZK134" s="19"/>
      <c r="MZL134" s="19"/>
      <c r="MZM134" s="19"/>
      <c r="MZN134" s="19"/>
      <c r="MZO134" s="19"/>
      <c r="MZP134" s="19"/>
      <c r="MZQ134" s="19"/>
      <c r="MZR134" s="19"/>
      <c r="MZS134" s="19"/>
      <c r="MZT134" s="19"/>
      <c r="MZU134" s="19"/>
      <c r="MZV134" s="19"/>
      <c r="MZW134" s="19"/>
      <c r="MZX134" s="19"/>
      <c r="MZY134" s="19"/>
      <c r="MZZ134" s="19"/>
      <c r="NAA134" s="19"/>
      <c r="NAB134" s="19"/>
      <c r="NAC134" s="19"/>
      <c r="NAD134" s="19"/>
      <c r="NAE134" s="19"/>
      <c r="NAF134" s="19"/>
      <c r="NAG134" s="19"/>
      <c r="NAH134" s="19"/>
      <c r="NAI134" s="19"/>
      <c r="NAJ134" s="19"/>
      <c r="NAK134" s="19"/>
      <c r="NAL134" s="19"/>
      <c r="NAM134" s="19"/>
      <c r="NAN134" s="19"/>
      <c r="NAO134" s="19"/>
      <c r="NAP134" s="19"/>
      <c r="NAQ134" s="19"/>
      <c r="NAR134" s="19"/>
      <c r="NAS134" s="19"/>
      <c r="NAT134" s="19"/>
      <c r="NAU134" s="19"/>
      <c r="NAV134" s="19"/>
      <c r="NAW134" s="19"/>
      <c r="NAX134" s="19"/>
      <c r="NAY134" s="19"/>
      <c r="NAZ134" s="19"/>
      <c r="NBA134" s="19"/>
      <c r="NBB134" s="19"/>
      <c r="NBC134" s="19"/>
      <c r="NBD134" s="19"/>
      <c r="NBE134" s="19"/>
      <c r="NBF134" s="19"/>
      <c r="NBG134" s="19"/>
      <c r="NBH134" s="19"/>
      <c r="NBI134" s="19"/>
      <c r="NBJ134" s="19"/>
      <c r="NBK134" s="19"/>
      <c r="NBL134" s="19"/>
      <c r="NBM134" s="19"/>
      <c r="NBN134" s="19"/>
      <c r="NBO134" s="19"/>
      <c r="NBP134" s="19"/>
      <c r="NBQ134" s="19"/>
      <c r="NBR134" s="19"/>
      <c r="NBS134" s="19"/>
      <c r="NBT134" s="19"/>
      <c r="NBU134" s="19"/>
      <c r="NBV134" s="19"/>
      <c r="NBW134" s="19"/>
      <c r="NBX134" s="19"/>
      <c r="NBY134" s="19"/>
      <c r="NBZ134" s="19"/>
      <c r="NCA134" s="19"/>
      <c r="NCB134" s="19"/>
      <c r="NCC134" s="19"/>
      <c r="NCD134" s="19"/>
      <c r="NCE134" s="19"/>
      <c r="NCF134" s="19"/>
      <c r="NCG134" s="19"/>
      <c r="NCH134" s="19"/>
      <c r="NCI134" s="19"/>
      <c r="NCJ134" s="19"/>
      <c r="NCK134" s="19"/>
      <c r="NCL134" s="19"/>
      <c r="NCM134" s="19"/>
      <c r="NCN134" s="19"/>
      <c r="NCO134" s="19"/>
      <c r="NCP134" s="19"/>
      <c r="NCQ134" s="19"/>
      <c r="NCR134" s="19"/>
      <c r="NCS134" s="19"/>
      <c r="NCT134" s="19"/>
      <c r="NCU134" s="19"/>
      <c r="NCV134" s="19"/>
      <c r="NCW134" s="19"/>
      <c r="NCX134" s="19"/>
      <c r="NCY134" s="19"/>
      <c r="NCZ134" s="19"/>
      <c r="NDA134" s="19"/>
      <c r="NDB134" s="19"/>
      <c r="NDC134" s="19"/>
      <c r="NDD134" s="19"/>
      <c r="NDE134" s="19"/>
      <c r="NDF134" s="19"/>
      <c r="NDG134" s="19"/>
      <c r="NDH134" s="19"/>
      <c r="NDI134" s="19"/>
      <c r="NDJ134" s="19"/>
      <c r="NDK134" s="19"/>
      <c r="NDL134" s="19"/>
      <c r="NDM134" s="19"/>
      <c r="NDN134" s="19"/>
      <c r="NDO134" s="19"/>
      <c r="NDP134" s="19"/>
      <c r="NDQ134" s="19"/>
      <c r="NDR134" s="19"/>
      <c r="NDS134" s="19"/>
      <c r="NDT134" s="19"/>
      <c r="NDU134" s="19"/>
      <c r="NDV134" s="19"/>
      <c r="NDW134" s="19"/>
      <c r="NDX134" s="19"/>
      <c r="NDY134" s="19"/>
      <c r="NDZ134" s="19"/>
      <c r="NEA134" s="19"/>
      <c r="NEB134" s="19"/>
      <c r="NEC134" s="19"/>
      <c r="NED134" s="19"/>
      <c r="NEE134" s="19"/>
      <c r="NEF134" s="19"/>
      <c r="NEG134" s="19"/>
      <c r="NEH134" s="19"/>
      <c r="NEI134" s="19"/>
      <c r="NEJ134" s="19"/>
      <c r="NEK134" s="19"/>
      <c r="NEL134" s="19"/>
      <c r="NEM134" s="19"/>
      <c r="NEN134" s="19"/>
      <c r="NEO134" s="19"/>
      <c r="NEP134" s="19"/>
      <c r="NEQ134" s="19"/>
      <c r="NER134" s="19"/>
      <c r="NES134" s="19"/>
      <c r="NET134" s="19"/>
      <c r="NEU134" s="19"/>
      <c r="NEV134" s="19"/>
      <c r="NEW134" s="19"/>
      <c r="NEX134" s="19"/>
      <c r="NEY134" s="19"/>
      <c r="NEZ134" s="19"/>
      <c r="NFA134" s="19"/>
      <c r="NFB134" s="19"/>
      <c r="NFC134" s="19"/>
      <c r="NFD134" s="19"/>
      <c r="NFE134" s="19"/>
      <c r="NFF134" s="19"/>
      <c r="NFG134" s="19"/>
      <c r="NFH134" s="19"/>
      <c r="NFI134" s="19"/>
      <c r="NFJ134" s="19"/>
      <c r="NFK134" s="19"/>
      <c r="NFL134" s="19"/>
      <c r="NFM134" s="19"/>
      <c r="NFN134" s="19"/>
      <c r="NFO134" s="19"/>
      <c r="NFP134" s="19"/>
      <c r="NFQ134" s="19"/>
      <c r="NFR134" s="19"/>
      <c r="NFS134" s="19"/>
      <c r="NFT134" s="19"/>
      <c r="NFU134" s="19"/>
      <c r="NFV134" s="19"/>
      <c r="NFW134" s="19"/>
      <c r="NFX134" s="19"/>
      <c r="NFY134" s="19"/>
      <c r="NFZ134" s="19"/>
      <c r="NGA134" s="19"/>
      <c r="NGB134" s="19"/>
      <c r="NGC134" s="19"/>
      <c r="NGD134" s="19"/>
      <c r="NGE134" s="19"/>
      <c r="NGF134" s="19"/>
      <c r="NGG134" s="19"/>
      <c r="NGH134" s="19"/>
      <c r="NGI134" s="19"/>
      <c r="NGJ134" s="19"/>
      <c r="NGK134" s="19"/>
      <c r="NGL134" s="19"/>
      <c r="NGM134" s="19"/>
      <c r="NGN134" s="19"/>
      <c r="NGO134" s="19"/>
      <c r="NGP134" s="19"/>
      <c r="NGQ134" s="19"/>
      <c r="NGR134" s="19"/>
      <c r="NGS134" s="19"/>
      <c r="NGT134" s="19"/>
      <c r="NGU134" s="19"/>
      <c r="NGV134" s="19"/>
      <c r="NGW134" s="19"/>
      <c r="NGX134" s="19"/>
      <c r="NGY134" s="19"/>
      <c r="NGZ134" s="19"/>
      <c r="NHA134" s="19"/>
      <c r="NHB134" s="19"/>
      <c r="NHC134" s="19"/>
      <c r="NHD134" s="19"/>
      <c r="NHE134" s="19"/>
      <c r="NHF134" s="19"/>
      <c r="NHG134" s="19"/>
      <c r="NHH134" s="19"/>
      <c r="NHI134" s="19"/>
      <c r="NHJ134" s="19"/>
      <c r="NHK134" s="19"/>
      <c r="NHL134" s="19"/>
      <c r="NHM134" s="19"/>
      <c r="NHN134" s="19"/>
      <c r="NHO134" s="19"/>
      <c r="NHP134" s="19"/>
      <c r="NHQ134" s="19"/>
      <c r="NHR134" s="19"/>
      <c r="NHS134" s="19"/>
      <c r="NHT134" s="19"/>
      <c r="NHU134" s="19"/>
      <c r="NHV134" s="19"/>
      <c r="NHW134" s="19"/>
      <c r="NHX134" s="19"/>
      <c r="NHY134" s="19"/>
      <c r="NHZ134" s="19"/>
      <c r="NIA134" s="19"/>
      <c r="NIB134" s="19"/>
      <c r="NIC134" s="19"/>
      <c r="NID134" s="19"/>
      <c r="NIE134" s="19"/>
      <c r="NIF134" s="19"/>
      <c r="NIG134" s="19"/>
      <c r="NIH134" s="19"/>
      <c r="NII134" s="19"/>
      <c r="NIJ134" s="19"/>
      <c r="NIK134" s="19"/>
      <c r="NIL134" s="19"/>
      <c r="NIM134" s="19"/>
      <c r="NIN134" s="19"/>
      <c r="NIO134" s="19"/>
      <c r="NIP134" s="19"/>
      <c r="NIQ134" s="19"/>
      <c r="NIR134" s="19"/>
      <c r="NIS134" s="19"/>
      <c r="NIT134" s="19"/>
      <c r="NIU134" s="19"/>
      <c r="NIV134" s="19"/>
      <c r="NIW134" s="19"/>
      <c r="NIX134" s="19"/>
      <c r="NIY134" s="19"/>
      <c r="NIZ134" s="19"/>
      <c r="NJA134" s="19"/>
      <c r="NJB134" s="19"/>
      <c r="NJC134" s="19"/>
      <c r="NJD134" s="19"/>
      <c r="NJE134" s="19"/>
      <c r="NJF134" s="19"/>
      <c r="NJG134" s="19"/>
      <c r="NJH134" s="19"/>
      <c r="NJI134" s="19"/>
      <c r="NJJ134" s="19"/>
      <c r="NJK134" s="19"/>
      <c r="NJL134" s="19"/>
      <c r="NJM134" s="19"/>
      <c r="NJN134" s="19"/>
      <c r="NJO134" s="19"/>
      <c r="NJP134" s="19"/>
      <c r="NJQ134" s="19"/>
      <c r="NJR134" s="19"/>
      <c r="NJS134" s="19"/>
      <c r="NJT134" s="19"/>
      <c r="NJU134" s="19"/>
      <c r="NJV134" s="19"/>
      <c r="NJW134" s="19"/>
      <c r="NJX134" s="19"/>
      <c r="NJY134" s="19"/>
      <c r="NJZ134" s="19"/>
      <c r="NKA134" s="19"/>
      <c r="NKB134" s="19"/>
      <c r="NKC134" s="19"/>
      <c r="NKD134" s="19"/>
      <c r="NKE134" s="19"/>
      <c r="NKF134" s="19"/>
      <c r="NKG134" s="19"/>
      <c r="NKH134" s="19"/>
      <c r="NKI134" s="19"/>
      <c r="NKJ134" s="19"/>
      <c r="NKK134" s="19"/>
      <c r="NKL134" s="19"/>
      <c r="NKM134" s="19"/>
      <c r="NKN134" s="19"/>
      <c r="NKO134" s="19"/>
      <c r="NKP134" s="19"/>
      <c r="NKQ134" s="19"/>
      <c r="NKR134" s="19"/>
      <c r="NKS134" s="19"/>
      <c r="NKT134" s="19"/>
      <c r="NKU134" s="19"/>
      <c r="NKV134" s="19"/>
      <c r="NKW134" s="19"/>
      <c r="NKX134" s="19"/>
      <c r="NKY134" s="19"/>
      <c r="NKZ134" s="19"/>
      <c r="NLA134" s="19"/>
      <c r="NLB134" s="19"/>
      <c r="NLC134" s="19"/>
      <c r="NLD134" s="19"/>
      <c r="NLE134" s="19"/>
      <c r="NLF134" s="19"/>
      <c r="NLG134" s="19"/>
      <c r="NLH134" s="19"/>
      <c r="NLI134" s="19"/>
      <c r="NLJ134" s="19"/>
      <c r="NLK134" s="19"/>
      <c r="NLL134" s="19"/>
      <c r="NLM134" s="19"/>
      <c r="NLN134" s="19"/>
      <c r="NLO134" s="19"/>
      <c r="NLP134" s="19"/>
      <c r="NLQ134" s="19"/>
      <c r="NLR134" s="19"/>
      <c r="NLS134" s="19"/>
      <c r="NLT134" s="19"/>
      <c r="NLU134" s="19"/>
      <c r="NLV134" s="19"/>
      <c r="NLW134" s="19"/>
      <c r="NLX134" s="19"/>
      <c r="NLY134" s="19"/>
      <c r="NLZ134" s="19"/>
      <c r="NMA134" s="19"/>
      <c r="NMB134" s="19"/>
      <c r="NMC134" s="19"/>
      <c r="NMD134" s="19"/>
      <c r="NME134" s="19"/>
      <c r="NMF134" s="19"/>
      <c r="NMG134" s="19"/>
      <c r="NMH134" s="19"/>
      <c r="NMI134" s="19"/>
      <c r="NMJ134" s="19"/>
      <c r="NMK134" s="19"/>
      <c r="NML134" s="19"/>
      <c r="NMM134" s="19"/>
      <c r="NMN134" s="19"/>
      <c r="NMO134" s="19"/>
      <c r="NMP134" s="19"/>
      <c r="NMQ134" s="19"/>
      <c r="NMR134" s="19"/>
      <c r="NMS134" s="19"/>
      <c r="NMT134" s="19"/>
      <c r="NMU134" s="19"/>
      <c r="NMV134" s="19"/>
      <c r="NMW134" s="19"/>
      <c r="NMX134" s="19"/>
      <c r="NMY134" s="19"/>
      <c r="NMZ134" s="19"/>
      <c r="NNA134" s="19"/>
      <c r="NNB134" s="19"/>
      <c r="NNC134" s="19"/>
      <c r="NND134" s="19"/>
      <c r="NNE134" s="19"/>
      <c r="NNF134" s="19"/>
      <c r="NNG134" s="19"/>
      <c r="NNH134" s="19"/>
      <c r="NNI134" s="19"/>
      <c r="NNJ134" s="19"/>
      <c r="NNK134" s="19"/>
      <c r="NNL134" s="19"/>
      <c r="NNM134" s="19"/>
      <c r="NNN134" s="19"/>
      <c r="NNO134" s="19"/>
      <c r="NNP134" s="19"/>
      <c r="NNQ134" s="19"/>
      <c r="NNR134" s="19"/>
      <c r="NNS134" s="19"/>
      <c r="NNT134" s="19"/>
      <c r="NNU134" s="19"/>
      <c r="NNV134" s="19"/>
      <c r="NNW134" s="19"/>
      <c r="NNX134" s="19"/>
      <c r="NNY134" s="19"/>
      <c r="NNZ134" s="19"/>
      <c r="NOA134" s="19"/>
      <c r="NOB134" s="19"/>
      <c r="NOC134" s="19"/>
      <c r="NOD134" s="19"/>
      <c r="NOE134" s="19"/>
      <c r="NOF134" s="19"/>
      <c r="NOG134" s="19"/>
      <c r="NOH134" s="19"/>
      <c r="NOI134" s="19"/>
      <c r="NOJ134" s="19"/>
      <c r="NOK134" s="19"/>
      <c r="NOL134" s="19"/>
      <c r="NOM134" s="19"/>
      <c r="NON134" s="19"/>
      <c r="NOO134" s="19"/>
      <c r="NOP134" s="19"/>
      <c r="NOQ134" s="19"/>
      <c r="NOR134" s="19"/>
      <c r="NOS134" s="19"/>
      <c r="NOT134" s="19"/>
      <c r="NOU134" s="19"/>
      <c r="NOV134" s="19"/>
      <c r="NOW134" s="19"/>
      <c r="NOX134" s="19"/>
      <c r="NOY134" s="19"/>
      <c r="NOZ134" s="19"/>
      <c r="NPA134" s="19"/>
      <c r="NPB134" s="19"/>
      <c r="NPC134" s="19"/>
      <c r="NPD134" s="19"/>
      <c r="NPE134" s="19"/>
      <c r="NPF134" s="19"/>
      <c r="NPG134" s="19"/>
      <c r="NPH134" s="19"/>
      <c r="NPI134" s="19"/>
      <c r="NPJ134" s="19"/>
      <c r="NPK134" s="19"/>
      <c r="NPL134" s="19"/>
      <c r="NPM134" s="19"/>
      <c r="NPN134" s="19"/>
      <c r="NPO134" s="19"/>
      <c r="NPP134" s="19"/>
      <c r="NPQ134" s="19"/>
      <c r="NPR134" s="19"/>
      <c r="NPS134" s="19"/>
      <c r="NPT134" s="19"/>
      <c r="NPU134" s="19"/>
      <c r="NPV134" s="19"/>
      <c r="NPW134" s="19"/>
      <c r="NPX134" s="19"/>
      <c r="NPY134" s="19"/>
      <c r="NPZ134" s="19"/>
      <c r="NQA134" s="19"/>
      <c r="NQB134" s="19"/>
      <c r="NQC134" s="19"/>
      <c r="NQD134" s="19"/>
      <c r="NQE134" s="19"/>
      <c r="NQF134" s="19"/>
      <c r="NQG134" s="19"/>
      <c r="NQH134" s="19"/>
      <c r="NQI134" s="19"/>
      <c r="NQJ134" s="19"/>
      <c r="NQK134" s="19"/>
      <c r="NQL134" s="19"/>
      <c r="NQM134" s="19"/>
      <c r="NQN134" s="19"/>
      <c r="NQO134" s="19"/>
      <c r="NQP134" s="19"/>
      <c r="NQQ134" s="19"/>
      <c r="NQR134" s="19"/>
      <c r="NQS134" s="19"/>
      <c r="NQT134" s="19"/>
      <c r="NQU134" s="19"/>
      <c r="NQV134" s="19"/>
      <c r="NQW134" s="19"/>
      <c r="NQX134" s="19"/>
      <c r="NQY134" s="19"/>
      <c r="NQZ134" s="19"/>
      <c r="NRA134" s="19"/>
      <c r="NRB134" s="19"/>
      <c r="NRC134" s="19"/>
      <c r="NRD134" s="19"/>
      <c r="NRE134" s="19"/>
      <c r="NRF134" s="19"/>
      <c r="NRG134" s="19"/>
      <c r="NRH134" s="19"/>
      <c r="NRI134" s="19"/>
      <c r="NRJ134" s="19"/>
      <c r="NRK134" s="19"/>
      <c r="NRL134" s="19"/>
      <c r="NRM134" s="19"/>
      <c r="NRN134" s="19"/>
      <c r="NRO134" s="19"/>
      <c r="NRP134" s="19"/>
      <c r="NRQ134" s="19"/>
      <c r="NRR134" s="19"/>
      <c r="NRS134" s="19"/>
      <c r="NRT134" s="19"/>
      <c r="NRU134" s="19"/>
      <c r="NRV134" s="19"/>
      <c r="NRW134" s="19"/>
      <c r="NRX134" s="19"/>
      <c r="NRY134" s="19"/>
      <c r="NRZ134" s="19"/>
      <c r="NSA134" s="19"/>
      <c r="NSB134" s="19"/>
      <c r="NSC134" s="19"/>
      <c r="NSD134" s="19"/>
      <c r="NSE134" s="19"/>
      <c r="NSF134" s="19"/>
      <c r="NSG134" s="19"/>
      <c r="NSH134" s="19"/>
      <c r="NSI134" s="19"/>
      <c r="NSJ134" s="19"/>
      <c r="NSK134" s="19"/>
      <c r="NSL134" s="19"/>
      <c r="NSM134" s="19"/>
      <c r="NSN134" s="19"/>
      <c r="NSO134" s="19"/>
      <c r="NSP134" s="19"/>
      <c r="NSQ134" s="19"/>
      <c r="NSR134" s="19"/>
      <c r="NSS134" s="19"/>
      <c r="NST134" s="19"/>
      <c r="NSU134" s="19"/>
      <c r="NSV134" s="19"/>
      <c r="NSW134" s="19"/>
      <c r="NSX134" s="19"/>
      <c r="NSY134" s="19"/>
      <c r="NSZ134" s="19"/>
      <c r="NTA134" s="19"/>
      <c r="NTB134" s="19"/>
      <c r="NTC134" s="19"/>
      <c r="NTD134" s="19"/>
      <c r="NTE134" s="19"/>
      <c r="NTF134" s="19"/>
      <c r="NTG134" s="19"/>
      <c r="NTH134" s="19"/>
      <c r="NTI134" s="19"/>
      <c r="NTJ134" s="19"/>
      <c r="NTK134" s="19"/>
      <c r="NTL134" s="19"/>
      <c r="NTM134" s="19"/>
      <c r="NTN134" s="19"/>
      <c r="NTO134" s="19"/>
      <c r="NTP134" s="19"/>
      <c r="NTQ134" s="19"/>
      <c r="NTR134" s="19"/>
      <c r="NTS134" s="19"/>
      <c r="NTT134" s="19"/>
      <c r="NTU134" s="19"/>
      <c r="NTV134" s="19"/>
      <c r="NTW134" s="19"/>
      <c r="NTX134" s="19"/>
      <c r="NTY134" s="19"/>
      <c r="NTZ134" s="19"/>
      <c r="NUA134" s="19"/>
      <c r="NUB134" s="19"/>
      <c r="NUC134" s="19"/>
      <c r="NUD134" s="19"/>
      <c r="NUE134" s="19"/>
      <c r="NUF134" s="19"/>
      <c r="NUG134" s="19"/>
      <c r="NUH134" s="19"/>
      <c r="NUI134" s="19"/>
      <c r="NUJ134" s="19"/>
      <c r="NUK134" s="19"/>
      <c r="NUL134" s="19"/>
      <c r="NUM134" s="19"/>
      <c r="NUN134" s="19"/>
      <c r="NUO134" s="19"/>
      <c r="NUP134" s="19"/>
      <c r="NUQ134" s="19"/>
      <c r="NUR134" s="19"/>
      <c r="NUS134" s="19"/>
      <c r="NUT134" s="19"/>
      <c r="NUU134" s="19"/>
      <c r="NUV134" s="19"/>
      <c r="NUW134" s="19"/>
      <c r="NUX134" s="19"/>
      <c r="NUY134" s="19"/>
      <c r="NUZ134" s="19"/>
      <c r="NVA134" s="19"/>
      <c r="NVB134" s="19"/>
      <c r="NVC134" s="19"/>
      <c r="NVD134" s="19"/>
      <c r="NVE134" s="19"/>
      <c r="NVF134" s="19"/>
      <c r="NVG134" s="19"/>
      <c r="NVH134" s="19"/>
      <c r="NVI134" s="19"/>
      <c r="NVJ134" s="19"/>
      <c r="NVK134" s="19"/>
      <c r="NVL134" s="19"/>
      <c r="NVM134" s="19"/>
      <c r="NVN134" s="19"/>
      <c r="NVO134" s="19"/>
      <c r="NVP134" s="19"/>
      <c r="NVQ134" s="19"/>
      <c r="NVR134" s="19"/>
      <c r="NVS134" s="19"/>
      <c r="NVT134" s="19"/>
      <c r="NVU134" s="19"/>
      <c r="NVV134" s="19"/>
      <c r="NVW134" s="19"/>
      <c r="NVX134" s="19"/>
      <c r="NVY134" s="19"/>
      <c r="NVZ134" s="19"/>
      <c r="NWA134" s="19"/>
      <c r="NWB134" s="19"/>
      <c r="NWC134" s="19"/>
      <c r="NWD134" s="19"/>
      <c r="NWE134" s="19"/>
      <c r="NWF134" s="19"/>
      <c r="NWG134" s="19"/>
      <c r="NWH134" s="19"/>
      <c r="NWI134" s="19"/>
      <c r="NWJ134" s="19"/>
      <c r="NWK134" s="19"/>
      <c r="NWL134" s="19"/>
      <c r="NWM134" s="19"/>
      <c r="NWN134" s="19"/>
      <c r="NWO134" s="19"/>
      <c r="NWP134" s="19"/>
      <c r="NWQ134" s="19"/>
      <c r="NWR134" s="19"/>
      <c r="NWS134" s="19"/>
      <c r="NWT134" s="19"/>
      <c r="NWU134" s="19"/>
      <c r="NWV134" s="19"/>
      <c r="NWW134" s="19"/>
      <c r="NWX134" s="19"/>
      <c r="NWY134" s="19"/>
      <c r="NWZ134" s="19"/>
      <c r="NXA134" s="19"/>
      <c r="NXB134" s="19"/>
      <c r="NXC134" s="19"/>
      <c r="NXD134" s="19"/>
      <c r="NXE134" s="19"/>
      <c r="NXF134" s="19"/>
      <c r="NXG134" s="19"/>
      <c r="NXH134" s="19"/>
      <c r="NXI134" s="19"/>
      <c r="NXJ134" s="19"/>
      <c r="NXK134" s="19"/>
      <c r="NXL134" s="19"/>
      <c r="NXM134" s="19"/>
      <c r="NXN134" s="19"/>
      <c r="NXO134" s="19"/>
      <c r="NXP134" s="19"/>
      <c r="NXQ134" s="19"/>
      <c r="NXR134" s="19"/>
      <c r="NXS134" s="19"/>
      <c r="NXT134" s="19"/>
      <c r="NXU134" s="19"/>
      <c r="NXV134" s="19"/>
      <c r="NXW134" s="19"/>
      <c r="NXX134" s="19"/>
      <c r="NXY134" s="19"/>
      <c r="NXZ134" s="19"/>
      <c r="NYA134" s="19"/>
      <c r="NYB134" s="19"/>
      <c r="NYC134" s="19"/>
      <c r="NYD134" s="19"/>
      <c r="NYE134" s="19"/>
      <c r="NYF134" s="19"/>
      <c r="NYG134" s="19"/>
      <c r="NYH134" s="19"/>
      <c r="NYI134" s="19"/>
      <c r="NYJ134" s="19"/>
      <c r="NYK134" s="19"/>
      <c r="NYL134" s="19"/>
      <c r="NYM134" s="19"/>
      <c r="NYN134" s="19"/>
      <c r="NYO134" s="19"/>
      <c r="NYP134" s="19"/>
      <c r="NYQ134" s="19"/>
      <c r="NYR134" s="19"/>
      <c r="NYS134" s="19"/>
      <c r="NYT134" s="19"/>
      <c r="NYU134" s="19"/>
      <c r="NYV134" s="19"/>
      <c r="NYW134" s="19"/>
      <c r="NYX134" s="19"/>
      <c r="NYY134" s="19"/>
      <c r="NYZ134" s="19"/>
      <c r="NZA134" s="19"/>
      <c r="NZB134" s="19"/>
      <c r="NZC134" s="19"/>
      <c r="NZD134" s="19"/>
      <c r="NZE134" s="19"/>
      <c r="NZF134" s="19"/>
      <c r="NZG134" s="19"/>
      <c r="NZH134" s="19"/>
      <c r="NZI134" s="19"/>
      <c r="NZJ134" s="19"/>
      <c r="NZK134" s="19"/>
      <c r="NZL134" s="19"/>
      <c r="NZM134" s="19"/>
      <c r="NZN134" s="19"/>
      <c r="NZO134" s="19"/>
      <c r="NZP134" s="19"/>
      <c r="NZQ134" s="19"/>
      <c r="NZR134" s="19"/>
      <c r="NZS134" s="19"/>
      <c r="NZT134" s="19"/>
      <c r="NZU134" s="19"/>
      <c r="NZV134" s="19"/>
      <c r="NZW134" s="19"/>
      <c r="NZX134" s="19"/>
      <c r="NZY134" s="19"/>
      <c r="NZZ134" s="19"/>
      <c r="OAA134" s="19"/>
      <c r="OAB134" s="19"/>
      <c r="OAC134" s="19"/>
      <c r="OAD134" s="19"/>
      <c r="OAE134" s="19"/>
      <c r="OAF134" s="19"/>
      <c r="OAG134" s="19"/>
      <c r="OAH134" s="19"/>
      <c r="OAI134" s="19"/>
      <c r="OAJ134" s="19"/>
      <c r="OAK134" s="19"/>
      <c r="OAL134" s="19"/>
      <c r="OAM134" s="19"/>
      <c r="OAN134" s="19"/>
      <c r="OAO134" s="19"/>
      <c r="OAP134" s="19"/>
      <c r="OAQ134" s="19"/>
      <c r="OAR134" s="19"/>
      <c r="OAS134" s="19"/>
      <c r="OAT134" s="19"/>
      <c r="OAU134" s="19"/>
      <c r="OAV134" s="19"/>
      <c r="OAW134" s="19"/>
      <c r="OAX134" s="19"/>
      <c r="OAY134" s="19"/>
      <c r="OAZ134" s="19"/>
      <c r="OBA134" s="19"/>
      <c r="OBB134" s="19"/>
      <c r="OBC134" s="19"/>
      <c r="OBD134" s="19"/>
      <c r="OBE134" s="19"/>
      <c r="OBF134" s="19"/>
      <c r="OBG134" s="19"/>
      <c r="OBH134" s="19"/>
      <c r="OBI134" s="19"/>
      <c r="OBJ134" s="19"/>
      <c r="OBK134" s="19"/>
      <c r="OBL134" s="19"/>
      <c r="OBM134" s="19"/>
      <c r="OBN134" s="19"/>
      <c r="OBO134" s="19"/>
      <c r="OBP134" s="19"/>
      <c r="OBQ134" s="19"/>
      <c r="OBR134" s="19"/>
      <c r="OBS134" s="19"/>
      <c r="OBT134" s="19"/>
      <c r="OBU134" s="19"/>
      <c r="OBV134" s="19"/>
      <c r="OBW134" s="19"/>
      <c r="OBX134" s="19"/>
      <c r="OBY134" s="19"/>
      <c r="OBZ134" s="19"/>
      <c r="OCA134" s="19"/>
      <c r="OCB134" s="19"/>
      <c r="OCC134" s="19"/>
      <c r="OCD134" s="19"/>
      <c r="OCE134" s="19"/>
      <c r="OCF134" s="19"/>
      <c r="OCG134" s="19"/>
      <c r="OCH134" s="19"/>
      <c r="OCI134" s="19"/>
      <c r="OCJ134" s="19"/>
      <c r="OCK134" s="19"/>
      <c r="OCL134" s="19"/>
      <c r="OCM134" s="19"/>
      <c r="OCN134" s="19"/>
      <c r="OCO134" s="19"/>
      <c r="OCP134" s="19"/>
      <c r="OCQ134" s="19"/>
      <c r="OCR134" s="19"/>
      <c r="OCS134" s="19"/>
      <c r="OCT134" s="19"/>
      <c r="OCU134" s="19"/>
      <c r="OCV134" s="19"/>
      <c r="OCW134" s="19"/>
      <c r="OCX134" s="19"/>
      <c r="OCY134" s="19"/>
      <c r="OCZ134" s="19"/>
      <c r="ODA134" s="19"/>
      <c r="ODB134" s="19"/>
      <c r="ODC134" s="19"/>
      <c r="ODD134" s="19"/>
      <c r="ODE134" s="19"/>
      <c r="ODF134" s="19"/>
      <c r="ODG134" s="19"/>
      <c r="ODH134" s="19"/>
      <c r="ODI134" s="19"/>
      <c r="ODJ134" s="19"/>
      <c r="ODK134" s="19"/>
      <c r="ODL134" s="19"/>
      <c r="ODM134" s="19"/>
      <c r="ODN134" s="19"/>
      <c r="ODO134" s="19"/>
      <c r="ODP134" s="19"/>
      <c r="ODQ134" s="19"/>
      <c r="ODR134" s="19"/>
      <c r="ODS134" s="19"/>
      <c r="ODT134" s="19"/>
      <c r="ODU134" s="19"/>
      <c r="ODV134" s="19"/>
      <c r="ODW134" s="19"/>
      <c r="ODX134" s="19"/>
      <c r="ODY134" s="19"/>
      <c r="ODZ134" s="19"/>
      <c r="OEA134" s="19"/>
      <c r="OEB134" s="19"/>
      <c r="OEC134" s="19"/>
      <c r="OED134" s="19"/>
      <c r="OEE134" s="19"/>
      <c r="OEF134" s="19"/>
      <c r="OEG134" s="19"/>
      <c r="OEH134" s="19"/>
      <c r="OEI134" s="19"/>
      <c r="OEJ134" s="19"/>
      <c r="OEK134" s="19"/>
      <c r="OEL134" s="19"/>
      <c r="OEM134" s="19"/>
      <c r="OEN134" s="19"/>
      <c r="OEO134" s="19"/>
      <c r="OEP134" s="19"/>
      <c r="OEQ134" s="19"/>
      <c r="OER134" s="19"/>
      <c r="OES134" s="19"/>
      <c r="OET134" s="19"/>
      <c r="OEU134" s="19"/>
      <c r="OEV134" s="19"/>
      <c r="OEW134" s="19"/>
      <c r="OEX134" s="19"/>
      <c r="OEY134" s="19"/>
      <c r="OEZ134" s="19"/>
      <c r="OFA134" s="19"/>
      <c r="OFB134" s="19"/>
      <c r="OFC134" s="19"/>
      <c r="OFD134" s="19"/>
      <c r="OFE134" s="19"/>
      <c r="OFF134" s="19"/>
      <c r="OFG134" s="19"/>
      <c r="OFH134" s="19"/>
      <c r="OFI134" s="19"/>
      <c r="OFJ134" s="19"/>
      <c r="OFK134" s="19"/>
      <c r="OFL134" s="19"/>
      <c r="OFM134" s="19"/>
      <c r="OFN134" s="19"/>
      <c r="OFO134" s="19"/>
      <c r="OFP134" s="19"/>
      <c r="OFQ134" s="19"/>
      <c r="OFR134" s="19"/>
      <c r="OFS134" s="19"/>
      <c r="OFT134" s="19"/>
      <c r="OFU134" s="19"/>
      <c r="OFV134" s="19"/>
      <c r="OFW134" s="19"/>
      <c r="OFX134" s="19"/>
      <c r="OFY134" s="19"/>
      <c r="OFZ134" s="19"/>
      <c r="OGA134" s="19"/>
      <c r="OGB134" s="19"/>
      <c r="OGC134" s="19"/>
      <c r="OGD134" s="19"/>
      <c r="OGE134" s="19"/>
      <c r="OGF134" s="19"/>
      <c r="OGG134" s="19"/>
      <c r="OGH134" s="19"/>
      <c r="OGI134" s="19"/>
      <c r="OGJ134" s="19"/>
      <c r="OGK134" s="19"/>
      <c r="OGL134" s="19"/>
      <c r="OGM134" s="19"/>
      <c r="OGN134" s="19"/>
      <c r="OGO134" s="19"/>
      <c r="OGP134" s="19"/>
      <c r="OGQ134" s="19"/>
      <c r="OGR134" s="19"/>
      <c r="OGS134" s="19"/>
      <c r="OGT134" s="19"/>
      <c r="OGU134" s="19"/>
      <c r="OGV134" s="19"/>
      <c r="OGW134" s="19"/>
      <c r="OGX134" s="19"/>
      <c r="OGY134" s="19"/>
      <c r="OGZ134" s="19"/>
      <c r="OHA134" s="19"/>
      <c r="OHB134" s="19"/>
      <c r="OHC134" s="19"/>
      <c r="OHD134" s="19"/>
      <c r="OHE134" s="19"/>
      <c r="OHF134" s="19"/>
      <c r="OHG134" s="19"/>
      <c r="OHH134" s="19"/>
      <c r="OHI134" s="19"/>
      <c r="OHJ134" s="19"/>
      <c r="OHK134" s="19"/>
      <c r="OHL134" s="19"/>
      <c r="OHM134" s="19"/>
      <c r="OHN134" s="19"/>
      <c r="OHO134" s="19"/>
      <c r="OHP134" s="19"/>
      <c r="OHQ134" s="19"/>
      <c r="OHR134" s="19"/>
      <c r="OHS134" s="19"/>
      <c r="OHT134" s="19"/>
      <c r="OHU134" s="19"/>
      <c r="OHV134" s="19"/>
      <c r="OHW134" s="19"/>
      <c r="OHX134" s="19"/>
      <c r="OHY134" s="19"/>
      <c r="OHZ134" s="19"/>
      <c r="OIA134" s="19"/>
      <c r="OIB134" s="19"/>
      <c r="OIC134" s="19"/>
      <c r="OID134" s="19"/>
      <c r="OIE134" s="19"/>
      <c r="OIF134" s="19"/>
      <c r="OIG134" s="19"/>
      <c r="OIH134" s="19"/>
      <c r="OII134" s="19"/>
      <c r="OIJ134" s="19"/>
      <c r="OIK134" s="19"/>
      <c r="OIL134" s="19"/>
      <c r="OIM134" s="19"/>
      <c r="OIN134" s="19"/>
      <c r="OIO134" s="19"/>
      <c r="OIP134" s="19"/>
      <c r="OIQ134" s="19"/>
      <c r="OIR134" s="19"/>
      <c r="OIS134" s="19"/>
      <c r="OIT134" s="19"/>
      <c r="OIU134" s="19"/>
      <c r="OIV134" s="19"/>
      <c r="OIW134" s="19"/>
      <c r="OIX134" s="19"/>
      <c r="OIY134" s="19"/>
      <c r="OIZ134" s="19"/>
      <c r="OJA134" s="19"/>
      <c r="OJB134" s="19"/>
      <c r="OJC134" s="19"/>
      <c r="OJD134" s="19"/>
      <c r="OJE134" s="19"/>
      <c r="OJF134" s="19"/>
      <c r="OJG134" s="19"/>
      <c r="OJH134" s="19"/>
      <c r="OJI134" s="19"/>
      <c r="OJJ134" s="19"/>
      <c r="OJK134" s="19"/>
      <c r="OJL134" s="19"/>
      <c r="OJM134" s="19"/>
      <c r="OJN134" s="19"/>
      <c r="OJO134" s="19"/>
      <c r="OJP134" s="19"/>
      <c r="OJQ134" s="19"/>
      <c r="OJR134" s="19"/>
      <c r="OJS134" s="19"/>
      <c r="OJT134" s="19"/>
      <c r="OJU134" s="19"/>
      <c r="OJV134" s="19"/>
      <c r="OJW134" s="19"/>
      <c r="OJX134" s="19"/>
      <c r="OJY134" s="19"/>
      <c r="OJZ134" s="19"/>
      <c r="OKA134" s="19"/>
      <c r="OKB134" s="19"/>
      <c r="OKC134" s="19"/>
      <c r="OKD134" s="19"/>
      <c r="OKE134" s="19"/>
      <c r="OKF134" s="19"/>
      <c r="OKG134" s="19"/>
      <c r="OKH134" s="19"/>
      <c r="OKI134" s="19"/>
      <c r="OKJ134" s="19"/>
      <c r="OKK134" s="19"/>
      <c r="OKL134" s="19"/>
      <c r="OKM134" s="19"/>
      <c r="OKN134" s="19"/>
      <c r="OKO134" s="19"/>
      <c r="OKP134" s="19"/>
      <c r="OKQ134" s="19"/>
      <c r="OKR134" s="19"/>
      <c r="OKS134" s="19"/>
      <c r="OKT134" s="19"/>
      <c r="OKU134" s="19"/>
      <c r="OKV134" s="19"/>
      <c r="OKW134" s="19"/>
      <c r="OKX134" s="19"/>
      <c r="OKY134" s="19"/>
      <c r="OKZ134" s="19"/>
      <c r="OLA134" s="19"/>
      <c r="OLB134" s="19"/>
      <c r="OLC134" s="19"/>
      <c r="OLD134" s="19"/>
      <c r="OLE134" s="19"/>
      <c r="OLF134" s="19"/>
      <c r="OLG134" s="19"/>
      <c r="OLH134" s="19"/>
      <c r="OLI134" s="19"/>
      <c r="OLJ134" s="19"/>
      <c r="OLK134" s="19"/>
      <c r="OLL134" s="19"/>
      <c r="OLM134" s="19"/>
      <c r="OLN134" s="19"/>
      <c r="OLO134" s="19"/>
      <c r="OLP134" s="19"/>
      <c r="OLQ134" s="19"/>
      <c r="OLR134" s="19"/>
      <c r="OLS134" s="19"/>
      <c r="OLT134" s="19"/>
      <c r="OLU134" s="19"/>
      <c r="OLV134" s="19"/>
      <c r="OLW134" s="19"/>
      <c r="OLX134" s="19"/>
      <c r="OLY134" s="19"/>
      <c r="OLZ134" s="19"/>
      <c r="OMA134" s="19"/>
      <c r="OMB134" s="19"/>
      <c r="OMC134" s="19"/>
      <c r="OMD134" s="19"/>
      <c r="OME134" s="19"/>
      <c r="OMF134" s="19"/>
      <c r="OMG134" s="19"/>
      <c r="OMH134" s="19"/>
      <c r="OMI134" s="19"/>
      <c r="OMJ134" s="19"/>
      <c r="OMK134" s="19"/>
      <c r="OML134" s="19"/>
      <c r="OMM134" s="19"/>
      <c r="OMN134" s="19"/>
      <c r="OMO134" s="19"/>
      <c r="OMP134" s="19"/>
      <c r="OMQ134" s="19"/>
      <c r="OMR134" s="19"/>
      <c r="OMS134" s="19"/>
      <c r="OMT134" s="19"/>
      <c r="OMU134" s="19"/>
      <c r="OMV134" s="19"/>
      <c r="OMW134" s="19"/>
      <c r="OMX134" s="19"/>
      <c r="OMY134" s="19"/>
      <c r="OMZ134" s="19"/>
      <c r="ONA134" s="19"/>
      <c r="ONB134" s="19"/>
      <c r="ONC134" s="19"/>
      <c r="OND134" s="19"/>
      <c r="ONE134" s="19"/>
      <c r="ONF134" s="19"/>
      <c r="ONG134" s="19"/>
      <c r="ONH134" s="19"/>
      <c r="ONI134" s="19"/>
      <c r="ONJ134" s="19"/>
      <c r="ONK134" s="19"/>
      <c r="ONL134" s="19"/>
      <c r="ONM134" s="19"/>
      <c r="ONN134" s="19"/>
      <c r="ONO134" s="19"/>
      <c r="ONP134" s="19"/>
      <c r="ONQ134" s="19"/>
      <c r="ONR134" s="19"/>
      <c r="ONS134" s="19"/>
      <c r="ONT134" s="19"/>
      <c r="ONU134" s="19"/>
      <c r="ONV134" s="19"/>
      <c r="ONW134" s="19"/>
      <c r="ONX134" s="19"/>
      <c r="ONY134" s="19"/>
      <c r="ONZ134" s="19"/>
      <c r="OOA134" s="19"/>
      <c r="OOB134" s="19"/>
      <c r="OOC134" s="19"/>
      <c r="OOD134" s="19"/>
      <c r="OOE134" s="19"/>
      <c r="OOF134" s="19"/>
      <c r="OOG134" s="19"/>
      <c r="OOH134" s="19"/>
      <c r="OOI134" s="19"/>
      <c r="OOJ134" s="19"/>
      <c r="OOK134" s="19"/>
      <c r="OOL134" s="19"/>
      <c r="OOM134" s="19"/>
      <c r="OON134" s="19"/>
      <c r="OOO134" s="19"/>
      <c r="OOP134" s="19"/>
      <c r="OOQ134" s="19"/>
      <c r="OOR134" s="19"/>
      <c r="OOS134" s="19"/>
      <c r="OOT134" s="19"/>
      <c r="OOU134" s="19"/>
      <c r="OOV134" s="19"/>
      <c r="OOW134" s="19"/>
      <c r="OOX134" s="19"/>
      <c r="OOY134" s="19"/>
      <c r="OOZ134" s="19"/>
      <c r="OPA134" s="19"/>
      <c r="OPB134" s="19"/>
      <c r="OPC134" s="19"/>
      <c r="OPD134" s="19"/>
      <c r="OPE134" s="19"/>
      <c r="OPF134" s="19"/>
      <c r="OPG134" s="19"/>
      <c r="OPH134" s="19"/>
      <c r="OPI134" s="19"/>
      <c r="OPJ134" s="19"/>
      <c r="OPK134" s="19"/>
      <c r="OPL134" s="19"/>
      <c r="OPM134" s="19"/>
      <c r="OPN134" s="19"/>
      <c r="OPO134" s="19"/>
      <c r="OPP134" s="19"/>
      <c r="OPQ134" s="19"/>
      <c r="OPR134" s="19"/>
      <c r="OPS134" s="19"/>
      <c r="OPT134" s="19"/>
      <c r="OPU134" s="19"/>
      <c r="OPV134" s="19"/>
      <c r="OPW134" s="19"/>
      <c r="OPX134" s="19"/>
      <c r="OPY134" s="19"/>
      <c r="OPZ134" s="19"/>
      <c r="OQA134" s="19"/>
      <c r="OQB134" s="19"/>
      <c r="OQC134" s="19"/>
      <c r="OQD134" s="19"/>
      <c r="OQE134" s="19"/>
      <c r="OQF134" s="19"/>
      <c r="OQG134" s="19"/>
      <c r="OQH134" s="19"/>
      <c r="OQI134" s="19"/>
      <c r="OQJ134" s="19"/>
      <c r="OQK134" s="19"/>
      <c r="OQL134" s="19"/>
      <c r="OQM134" s="19"/>
      <c r="OQN134" s="19"/>
      <c r="OQO134" s="19"/>
      <c r="OQP134" s="19"/>
      <c r="OQQ134" s="19"/>
      <c r="OQR134" s="19"/>
      <c r="OQS134" s="19"/>
      <c r="OQT134" s="19"/>
      <c r="OQU134" s="19"/>
      <c r="OQV134" s="19"/>
      <c r="OQW134" s="19"/>
      <c r="OQX134" s="19"/>
      <c r="OQY134" s="19"/>
      <c r="OQZ134" s="19"/>
      <c r="ORA134" s="19"/>
      <c r="ORB134" s="19"/>
      <c r="ORC134" s="19"/>
      <c r="ORD134" s="19"/>
      <c r="ORE134" s="19"/>
      <c r="ORF134" s="19"/>
      <c r="ORG134" s="19"/>
      <c r="ORH134" s="19"/>
      <c r="ORI134" s="19"/>
      <c r="ORJ134" s="19"/>
      <c r="ORK134" s="19"/>
      <c r="ORL134" s="19"/>
      <c r="ORM134" s="19"/>
      <c r="ORN134" s="19"/>
      <c r="ORO134" s="19"/>
      <c r="ORP134" s="19"/>
      <c r="ORQ134" s="19"/>
      <c r="ORR134" s="19"/>
      <c r="ORS134" s="19"/>
      <c r="ORT134" s="19"/>
      <c r="ORU134" s="19"/>
      <c r="ORV134" s="19"/>
      <c r="ORW134" s="19"/>
      <c r="ORX134" s="19"/>
      <c r="ORY134" s="19"/>
      <c r="ORZ134" s="19"/>
      <c r="OSA134" s="19"/>
      <c r="OSB134" s="19"/>
      <c r="OSC134" s="19"/>
      <c r="OSD134" s="19"/>
      <c r="OSE134" s="19"/>
      <c r="OSF134" s="19"/>
      <c r="OSG134" s="19"/>
      <c r="OSH134" s="19"/>
      <c r="OSI134" s="19"/>
      <c r="OSJ134" s="19"/>
      <c r="OSK134" s="19"/>
      <c r="OSL134" s="19"/>
      <c r="OSM134" s="19"/>
      <c r="OSN134" s="19"/>
      <c r="OSO134" s="19"/>
      <c r="OSP134" s="19"/>
      <c r="OSQ134" s="19"/>
      <c r="OSR134" s="19"/>
      <c r="OSS134" s="19"/>
      <c r="OST134" s="19"/>
      <c r="OSU134" s="19"/>
      <c r="OSV134" s="19"/>
      <c r="OSW134" s="19"/>
      <c r="OSX134" s="19"/>
      <c r="OSY134" s="19"/>
      <c r="OSZ134" s="19"/>
      <c r="OTA134" s="19"/>
      <c r="OTB134" s="19"/>
      <c r="OTC134" s="19"/>
      <c r="OTD134" s="19"/>
      <c r="OTE134" s="19"/>
      <c r="OTF134" s="19"/>
      <c r="OTG134" s="19"/>
      <c r="OTH134" s="19"/>
      <c r="OTI134" s="19"/>
      <c r="OTJ134" s="19"/>
      <c r="OTK134" s="19"/>
      <c r="OTL134" s="19"/>
      <c r="OTM134" s="19"/>
      <c r="OTN134" s="19"/>
      <c r="OTO134" s="19"/>
      <c r="OTP134" s="19"/>
      <c r="OTQ134" s="19"/>
      <c r="OTR134" s="19"/>
      <c r="OTS134" s="19"/>
      <c r="OTT134" s="19"/>
      <c r="OTU134" s="19"/>
      <c r="OTV134" s="19"/>
      <c r="OTW134" s="19"/>
      <c r="OTX134" s="19"/>
      <c r="OTY134" s="19"/>
      <c r="OTZ134" s="19"/>
      <c r="OUA134" s="19"/>
      <c r="OUB134" s="19"/>
      <c r="OUC134" s="19"/>
      <c r="OUD134" s="19"/>
      <c r="OUE134" s="19"/>
      <c r="OUF134" s="19"/>
      <c r="OUG134" s="19"/>
      <c r="OUH134" s="19"/>
      <c r="OUI134" s="19"/>
      <c r="OUJ134" s="19"/>
      <c r="OUK134" s="19"/>
      <c r="OUL134" s="19"/>
      <c r="OUM134" s="19"/>
      <c r="OUN134" s="19"/>
      <c r="OUO134" s="19"/>
      <c r="OUP134" s="19"/>
      <c r="OUQ134" s="19"/>
      <c r="OUR134" s="19"/>
      <c r="OUS134" s="19"/>
      <c r="OUT134" s="19"/>
      <c r="OUU134" s="19"/>
      <c r="OUV134" s="19"/>
      <c r="OUW134" s="19"/>
      <c r="OUX134" s="19"/>
      <c r="OUY134" s="19"/>
      <c r="OUZ134" s="19"/>
      <c r="OVA134" s="19"/>
      <c r="OVB134" s="19"/>
      <c r="OVC134" s="19"/>
      <c r="OVD134" s="19"/>
      <c r="OVE134" s="19"/>
      <c r="OVF134" s="19"/>
      <c r="OVG134" s="19"/>
      <c r="OVH134" s="19"/>
      <c r="OVI134" s="19"/>
      <c r="OVJ134" s="19"/>
      <c r="OVK134" s="19"/>
      <c r="OVL134" s="19"/>
      <c r="OVM134" s="19"/>
      <c r="OVN134" s="19"/>
      <c r="OVO134" s="19"/>
      <c r="OVP134" s="19"/>
      <c r="OVQ134" s="19"/>
      <c r="OVR134" s="19"/>
      <c r="OVS134" s="19"/>
      <c r="OVT134" s="19"/>
      <c r="OVU134" s="19"/>
      <c r="OVV134" s="19"/>
      <c r="OVW134" s="19"/>
      <c r="OVX134" s="19"/>
      <c r="OVY134" s="19"/>
      <c r="OVZ134" s="19"/>
      <c r="OWA134" s="19"/>
      <c r="OWB134" s="19"/>
      <c r="OWC134" s="19"/>
      <c r="OWD134" s="19"/>
      <c r="OWE134" s="19"/>
      <c r="OWF134" s="19"/>
      <c r="OWG134" s="19"/>
      <c r="OWH134" s="19"/>
      <c r="OWI134" s="19"/>
      <c r="OWJ134" s="19"/>
      <c r="OWK134" s="19"/>
      <c r="OWL134" s="19"/>
      <c r="OWM134" s="19"/>
      <c r="OWN134" s="19"/>
      <c r="OWO134" s="19"/>
      <c r="OWP134" s="19"/>
      <c r="OWQ134" s="19"/>
      <c r="OWR134" s="19"/>
      <c r="OWS134" s="19"/>
      <c r="OWT134" s="19"/>
      <c r="OWU134" s="19"/>
      <c r="OWV134" s="19"/>
      <c r="OWW134" s="19"/>
      <c r="OWX134" s="19"/>
      <c r="OWY134" s="19"/>
      <c r="OWZ134" s="19"/>
      <c r="OXA134" s="19"/>
      <c r="OXB134" s="19"/>
      <c r="OXC134" s="19"/>
      <c r="OXD134" s="19"/>
      <c r="OXE134" s="19"/>
      <c r="OXF134" s="19"/>
      <c r="OXG134" s="19"/>
      <c r="OXH134" s="19"/>
      <c r="OXI134" s="19"/>
      <c r="OXJ134" s="19"/>
      <c r="OXK134" s="19"/>
      <c r="OXL134" s="19"/>
      <c r="OXM134" s="19"/>
      <c r="OXN134" s="19"/>
      <c r="OXO134" s="19"/>
      <c r="OXP134" s="19"/>
      <c r="OXQ134" s="19"/>
      <c r="OXR134" s="19"/>
      <c r="OXS134" s="19"/>
      <c r="OXT134" s="19"/>
      <c r="OXU134" s="19"/>
      <c r="OXV134" s="19"/>
      <c r="OXW134" s="19"/>
      <c r="OXX134" s="19"/>
      <c r="OXY134" s="19"/>
      <c r="OXZ134" s="19"/>
      <c r="OYA134" s="19"/>
      <c r="OYB134" s="19"/>
      <c r="OYC134" s="19"/>
      <c r="OYD134" s="19"/>
      <c r="OYE134" s="19"/>
      <c r="OYF134" s="19"/>
      <c r="OYG134" s="19"/>
      <c r="OYH134" s="19"/>
      <c r="OYI134" s="19"/>
      <c r="OYJ134" s="19"/>
      <c r="OYK134" s="19"/>
      <c r="OYL134" s="19"/>
      <c r="OYM134" s="19"/>
      <c r="OYN134" s="19"/>
      <c r="OYO134" s="19"/>
      <c r="OYP134" s="19"/>
      <c r="OYQ134" s="19"/>
      <c r="OYR134" s="19"/>
      <c r="OYS134" s="19"/>
      <c r="OYT134" s="19"/>
      <c r="OYU134" s="19"/>
      <c r="OYV134" s="19"/>
      <c r="OYW134" s="19"/>
      <c r="OYX134" s="19"/>
      <c r="OYY134" s="19"/>
      <c r="OYZ134" s="19"/>
      <c r="OZA134" s="19"/>
      <c r="OZB134" s="19"/>
      <c r="OZC134" s="19"/>
      <c r="OZD134" s="19"/>
      <c r="OZE134" s="19"/>
      <c r="OZF134" s="19"/>
      <c r="OZG134" s="19"/>
      <c r="OZH134" s="19"/>
      <c r="OZI134" s="19"/>
      <c r="OZJ134" s="19"/>
      <c r="OZK134" s="19"/>
      <c r="OZL134" s="19"/>
      <c r="OZM134" s="19"/>
      <c r="OZN134" s="19"/>
      <c r="OZO134" s="19"/>
      <c r="OZP134" s="19"/>
      <c r="OZQ134" s="19"/>
      <c r="OZR134" s="19"/>
      <c r="OZS134" s="19"/>
      <c r="OZT134" s="19"/>
      <c r="OZU134" s="19"/>
      <c r="OZV134" s="19"/>
      <c r="OZW134" s="19"/>
      <c r="OZX134" s="19"/>
      <c r="OZY134" s="19"/>
      <c r="OZZ134" s="19"/>
      <c r="PAA134" s="19"/>
      <c r="PAB134" s="19"/>
      <c r="PAC134" s="19"/>
      <c r="PAD134" s="19"/>
      <c r="PAE134" s="19"/>
      <c r="PAF134" s="19"/>
      <c r="PAG134" s="19"/>
      <c r="PAH134" s="19"/>
      <c r="PAI134" s="19"/>
      <c r="PAJ134" s="19"/>
      <c r="PAK134" s="19"/>
      <c r="PAL134" s="19"/>
      <c r="PAM134" s="19"/>
      <c r="PAN134" s="19"/>
      <c r="PAO134" s="19"/>
      <c r="PAP134" s="19"/>
      <c r="PAQ134" s="19"/>
      <c r="PAR134" s="19"/>
      <c r="PAS134" s="19"/>
      <c r="PAT134" s="19"/>
      <c r="PAU134" s="19"/>
      <c r="PAV134" s="19"/>
      <c r="PAW134" s="19"/>
      <c r="PAX134" s="19"/>
      <c r="PAY134" s="19"/>
      <c r="PAZ134" s="19"/>
      <c r="PBA134" s="19"/>
      <c r="PBB134" s="19"/>
      <c r="PBC134" s="19"/>
      <c r="PBD134" s="19"/>
      <c r="PBE134" s="19"/>
      <c r="PBF134" s="19"/>
      <c r="PBG134" s="19"/>
      <c r="PBH134" s="19"/>
      <c r="PBI134" s="19"/>
      <c r="PBJ134" s="19"/>
      <c r="PBK134" s="19"/>
      <c r="PBL134" s="19"/>
      <c r="PBM134" s="19"/>
      <c r="PBN134" s="19"/>
      <c r="PBO134" s="19"/>
      <c r="PBP134" s="19"/>
      <c r="PBQ134" s="19"/>
      <c r="PBR134" s="19"/>
      <c r="PBS134" s="19"/>
      <c r="PBT134" s="19"/>
      <c r="PBU134" s="19"/>
      <c r="PBV134" s="19"/>
      <c r="PBW134" s="19"/>
      <c r="PBX134" s="19"/>
      <c r="PBY134" s="19"/>
      <c r="PBZ134" s="19"/>
      <c r="PCA134" s="19"/>
      <c r="PCB134" s="19"/>
      <c r="PCC134" s="19"/>
      <c r="PCD134" s="19"/>
      <c r="PCE134" s="19"/>
      <c r="PCF134" s="19"/>
      <c r="PCG134" s="19"/>
      <c r="PCH134" s="19"/>
      <c r="PCI134" s="19"/>
      <c r="PCJ134" s="19"/>
      <c r="PCK134" s="19"/>
      <c r="PCL134" s="19"/>
      <c r="PCM134" s="19"/>
      <c r="PCN134" s="19"/>
      <c r="PCO134" s="19"/>
      <c r="PCP134" s="19"/>
      <c r="PCQ134" s="19"/>
      <c r="PCR134" s="19"/>
      <c r="PCS134" s="19"/>
      <c r="PCT134" s="19"/>
      <c r="PCU134" s="19"/>
      <c r="PCV134" s="19"/>
      <c r="PCW134" s="19"/>
      <c r="PCX134" s="19"/>
      <c r="PCY134" s="19"/>
      <c r="PCZ134" s="19"/>
      <c r="PDA134" s="19"/>
      <c r="PDB134" s="19"/>
      <c r="PDC134" s="19"/>
      <c r="PDD134" s="19"/>
      <c r="PDE134" s="19"/>
      <c r="PDF134" s="19"/>
      <c r="PDG134" s="19"/>
      <c r="PDH134" s="19"/>
      <c r="PDI134" s="19"/>
      <c r="PDJ134" s="19"/>
      <c r="PDK134" s="19"/>
      <c r="PDL134" s="19"/>
      <c r="PDM134" s="19"/>
      <c r="PDN134" s="19"/>
      <c r="PDO134" s="19"/>
      <c r="PDP134" s="19"/>
      <c r="PDQ134" s="19"/>
      <c r="PDR134" s="19"/>
      <c r="PDS134" s="19"/>
      <c r="PDT134" s="19"/>
      <c r="PDU134" s="19"/>
      <c r="PDV134" s="19"/>
      <c r="PDW134" s="19"/>
      <c r="PDX134" s="19"/>
      <c r="PDY134" s="19"/>
      <c r="PDZ134" s="19"/>
      <c r="PEA134" s="19"/>
      <c r="PEB134" s="19"/>
      <c r="PEC134" s="19"/>
      <c r="PED134" s="19"/>
      <c r="PEE134" s="19"/>
      <c r="PEF134" s="19"/>
      <c r="PEG134" s="19"/>
      <c r="PEH134" s="19"/>
      <c r="PEI134" s="19"/>
      <c r="PEJ134" s="19"/>
      <c r="PEK134" s="19"/>
      <c r="PEL134" s="19"/>
      <c r="PEM134" s="19"/>
      <c r="PEN134" s="19"/>
      <c r="PEO134" s="19"/>
      <c r="PEP134" s="19"/>
      <c r="PEQ134" s="19"/>
      <c r="PER134" s="19"/>
      <c r="PES134" s="19"/>
      <c r="PET134" s="19"/>
      <c r="PEU134" s="19"/>
      <c r="PEV134" s="19"/>
      <c r="PEW134" s="19"/>
      <c r="PEX134" s="19"/>
      <c r="PEY134" s="19"/>
      <c r="PEZ134" s="19"/>
      <c r="PFA134" s="19"/>
      <c r="PFB134" s="19"/>
      <c r="PFC134" s="19"/>
      <c r="PFD134" s="19"/>
      <c r="PFE134" s="19"/>
      <c r="PFF134" s="19"/>
      <c r="PFG134" s="19"/>
      <c r="PFH134" s="19"/>
      <c r="PFI134" s="19"/>
      <c r="PFJ134" s="19"/>
      <c r="PFK134" s="19"/>
      <c r="PFL134" s="19"/>
      <c r="PFM134" s="19"/>
      <c r="PFN134" s="19"/>
      <c r="PFO134" s="19"/>
      <c r="PFP134" s="19"/>
      <c r="PFQ134" s="19"/>
      <c r="PFR134" s="19"/>
      <c r="PFS134" s="19"/>
      <c r="PFT134" s="19"/>
      <c r="PFU134" s="19"/>
      <c r="PFV134" s="19"/>
      <c r="PFW134" s="19"/>
      <c r="PFX134" s="19"/>
      <c r="PFY134" s="19"/>
      <c r="PFZ134" s="19"/>
      <c r="PGA134" s="19"/>
      <c r="PGB134" s="19"/>
      <c r="PGC134" s="19"/>
      <c r="PGD134" s="19"/>
      <c r="PGE134" s="19"/>
      <c r="PGF134" s="19"/>
      <c r="PGG134" s="19"/>
      <c r="PGH134" s="19"/>
      <c r="PGI134" s="19"/>
      <c r="PGJ134" s="19"/>
      <c r="PGK134" s="19"/>
      <c r="PGL134" s="19"/>
      <c r="PGM134" s="19"/>
      <c r="PGN134" s="19"/>
      <c r="PGO134" s="19"/>
      <c r="PGP134" s="19"/>
      <c r="PGQ134" s="19"/>
      <c r="PGR134" s="19"/>
      <c r="PGS134" s="19"/>
      <c r="PGT134" s="19"/>
      <c r="PGU134" s="19"/>
      <c r="PGV134" s="19"/>
      <c r="PGW134" s="19"/>
      <c r="PGX134" s="19"/>
      <c r="PGY134" s="19"/>
      <c r="PGZ134" s="19"/>
      <c r="PHA134" s="19"/>
      <c r="PHB134" s="19"/>
      <c r="PHC134" s="19"/>
      <c r="PHD134" s="19"/>
      <c r="PHE134" s="19"/>
      <c r="PHF134" s="19"/>
      <c r="PHG134" s="19"/>
      <c r="PHH134" s="19"/>
      <c r="PHI134" s="19"/>
      <c r="PHJ134" s="19"/>
      <c r="PHK134" s="19"/>
      <c r="PHL134" s="19"/>
      <c r="PHM134" s="19"/>
      <c r="PHN134" s="19"/>
      <c r="PHO134" s="19"/>
      <c r="PHP134" s="19"/>
      <c r="PHQ134" s="19"/>
      <c r="PHR134" s="19"/>
      <c r="PHS134" s="19"/>
      <c r="PHT134" s="19"/>
      <c r="PHU134" s="19"/>
      <c r="PHV134" s="19"/>
      <c r="PHW134" s="19"/>
      <c r="PHX134" s="19"/>
      <c r="PHY134" s="19"/>
      <c r="PHZ134" s="19"/>
      <c r="PIA134" s="19"/>
      <c r="PIB134" s="19"/>
      <c r="PIC134" s="19"/>
      <c r="PID134" s="19"/>
      <c r="PIE134" s="19"/>
      <c r="PIF134" s="19"/>
      <c r="PIG134" s="19"/>
      <c r="PIH134" s="19"/>
      <c r="PII134" s="19"/>
      <c r="PIJ134" s="19"/>
      <c r="PIK134" s="19"/>
      <c r="PIL134" s="19"/>
      <c r="PIM134" s="19"/>
      <c r="PIN134" s="19"/>
      <c r="PIO134" s="19"/>
      <c r="PIP134" s="19"/>
      <c r="PIQ134" s="19"/>
      <c r="PIR134" s="19"/>
      <c r="PIS134" s="19"/>
      <c r="PIT134" s="19"/>
      <c r="PIU134" s="19"/>
      <c r="PIV134" s="19"/>
      <c r="PIW134" s="19"/>
      <c r="PIX134" s="19"/>
      <c r="PIY134" s="19"/>
      <c r="PIZ134" s="19"/>
      <c r="PJA134" s="19"/>
      <c r="PJB134" s="19"/>
      <c r="PJC134" s="19"/>
      <c r="PJD134" s="19"/>
      <c r="PJE134" s="19"/>
      <c r="PJF134" s="19"/>
      <c r="PJG134" s="19"/>
      <c r="PJH134" s="19"/>
      <c r="PJI134" s="19"/>
      <c r="PJJ134" s="19"/>
      <c r="PJK134" s="19"/>
      <c r="PJL134" s="19"/>
      <c r="PJM134" s="19"/>
      <c r="PJN134" s="19"/>
      <c r="PJO134" s="19"/>
      <c r="PJP134" s="19"/>
      <c r="PJQ134" s="19"/>
      <c r="PJR134" s="19"/>
      <c r="PJS134" s="19"/>
      <c r="PJT134" s="19"/>
      <c r="PJU134" s="19"/>
      <c r="PJV134" s="19"/>
      <c r="PJW134" s="19"/>
      <c r="PJX134" s="19"/>
      <c r="PJY134" s="19"/>
      <c r="PJZ134" s="19"/>
      <c r="PKA134" s="19"/>
      <c r="PKB134" s="19"/>
      <c r="PKC134" s="19"/>
      <c r="PKD134" s="19"/>
      <c r="PKE134" s="19"/>
      <c r="PKF134" s="19"/>
      <c r="PKG134" s="19"/>
      <c r="PKH134" s="19"/>
      <c r="PKI134" s="19"/>
      <c r="PKJ134" s="19"/>
      <c r="PKK134" s="19"/>
      <c r="PKL134" s="19"/>
      <c r="PKM134" s="19"/>
      <c r="PKN134" s="19"/>
      <c r="PKO134" s="19"/>
      <c r="PKP134" s="19"/>
      <c r="PKQ134" s="19"/>
      <c r="PKR134" s="19"/>
      <c r="PKS134" s="19"/>
      <c r="PKT134" s="19"/>
      <c r="PKU134" s="19"/>
      <c r="PKV134" s="19"/>
      <c r="PKW134" s="19"/>
      <c r="PKX134" s="19"/>
      <c r="PKY134" s="19"/>
      <c r="PKZ134" s="19"/>
      <c r="PLA134" s="19"/>
      <c r="PLB134" s="19"/>
      <c r="PLC134" s="19"/>
      <c r="PLD134" s="19"/>
      <c r="PLE134" s="19"/>
      <c r="PLF134" s="19"/>
      <c r="PLG134" s="19"/>
      <c r="PLH134" s="19"/>
      <c r="PLI134" s="19"/>
      <c r="PLJ134" s="19"/>
      <c r="PLK134" s="19"/>
      <c r="PLL134" s="19"/>
      <c r="PLM134" s="19"/>
      <c r="PLN134" s="19"/>
      <c r="PLO134" s="19"/>
      <c r="PLP134" s="19"/>
      <c r="PLQ134" s="19"/>
      <c r="PLR134" s="19"/>
      <c r="PLS134" s="19"/>
      <c r="PLT134" s="19"/>
      <c r="PLU134" s="19"/>
      <c r="PLV134" s="19"/>
      <c r="PLW134" s="19"/>
      <c r="PLX134" s="19"/>
      <c r="PLY134" s="19"/>
      <c r="PLZ134" s="19"/>
      <c r="PMA134" s="19"/>
      <c r="PMB134" s="19"/>
      <c r="PMC134" s="19"/>
      <c r="PMD134" s="19"/>
      <c r="PME134" s="19"/>
      <c r="PMF134" s="19"/>
      <c r="PMG134" s="19"/>
      <c r="PMH134" s="19"/>
      <c r="PMI134" s="19"/>
      <c r="PMJ134" s="19"/>
      <c r="PMK134" s="19"/>
      <c r="PML134" s="19"/>
      <c r="PMM134" s="19"/>
      <c r="PMN134" s="19"/>
      <c r="PMO134" s="19"/>
      <c r="PMP134" s="19"/>
      <c r="PMQ134" s="19"/>
      <c r="PMR134" s="19"/>
      <c r="PMS134" s="19"/>
      <c r="PMT134" s="19"/>
      <c r="PMU134" s="19"/>
      <c r="PMV134" s="19"/>
      <c r="PMW134" s="19"/>
      <c r="PMX134" s="19"/>
      <c r="PMY134" s="19"/>
      <c r="PMZ134" s="19"/>
      <c r="PNA134" s="19"/>
      <c r="PNB134" s="19"/>
      <c r="PNC134" s="19"/>
      <c r="PND134" s="19"/>
      <c r="PNE134" s="19"/>
      <c r="PNF134" s="19"/>
      <c r="PNG134" s="19"/>
      <c r="PNH134" s="19"/>
      <c r="PNI134" s="19"/>
      <c r="PNJ134" s="19"/>
      <c r="PNK134" s="19"/>
      <c r="PNL134" s="19"/>
      <c r="PNM134" s="19"/>
      <c r="PNN134" s="19"/>
      <c r="PNO134" s="19"/>
      <c r="PNP134" s="19"/>
      <c r="PNQ134" s="19"/>
      <c r="PNR134" s="19"/>
      <c r="PNS134" s="19"/>
      <c r="PNT134" s="19"/>
      <c r="PNU134" s="19"/>
      <c r="PNV134" s="19"/>
      <c r="PNW134" s="19"/>
      <c r="PNX134" s="19"/>
      <c r="PNY134" s="19"/>
      <c r="PNZ134" s="19"/>
      <c r="POA134" s="19"/>
      <c r="POB134" s="19"/>
      <c r="POC134" s="19"/>
      <c r="POD134" s="19"/>
      <c r="POE134" s="19"/>
      <c r="POF134" s="19"/>
      <c r="POG134" s="19"/>
      <c r="POH134" s="19"/>
      <c r="POI134" s="19"/>
      <c r="POJ134" s="19"/>
      <c r="POK134" s="19"/>
      <c r="POL134" s="19"/>
      <c r="POM134" s="19"/>
      <c r="PON134" s="19"/>
      <c r="POO134" s="19"/>
      <c r="POP134" s="19"/>
      <c r="POQ134" s="19"/>
      <c r="POR134" s="19"/>
      <c r="POS134" s="19"/>
      <c r="POT134" s="19"/>
      <c r="POU134" s="19"/>
      <c r="POV134" s="19"/>
      <c r="POW134" s="19"/>
      <c r="POX134" s="19"/>
      <c r="POY134" s="19"/>
      <c r="POZ134" s="19"/>
      <c r="PPA134" s="19"/>
      <c r="PPB134" s="19"/>
      <c r="PPC134" s="19"/>
      <c r="PPD134" s="19"/>
      <c r="PPE134" s="19"/>
      <c r="PPF134" s="19"/>
      <c r="PPG134" s="19"/>
      <c r="PPH134" s="19"/>
      <c r="PPI134" s="19"/>
      <c r="PPJ134" s="19"/>
      <c r="PPK134" s="19"/>
      <c r="PPL134" s="19"/>
      <c r="PPM134" s="19"/>
      <c r="PPN134" s="19"/>
      <c r="PPO134" s="19"/>
      <c r="PPP134" s="19"/>
      <c r="PPQ134" s="19"/>
      <c r="PPR134" s="19"/>
      <c r="PPS134" s="19"/>
      <c r="PPT134" s="19"/>
      <c r="PPU134" s="19"/>
      <c r="PPV134" s="19"/>
      <c r="PPW134" s="19"/>
      <c r="PPX134" s="19"/>
      <c r="PPY134" s="19"/>
      <c r="PPZ134" s="19"/>
      <c r="PQA134" s="19"/>
      <c r="PQB134" s="19"/>
      <c r="PQC134" s="19"/>
      <c r="PQD134" s="19"/>
      <c r="PQE134" s="19"/>
      <c r="PQF134" s="19"/>
      <c r="PQG134" s="19"/>
      <c r="PQH134" s="19"/>
      <c r="PQI134" s="19"/>
      <c r="PQJ134" s="19"/>
      <c r="PQK134" s="19"/>
      <c r="PQL134" s="19"/>
      <c r="PQM134" s="19"/>
      <c r="PQN134" s="19"/>
      <c r="PQO134" s="19"/>
      <c r="PQP134" s="19"/>
      <c r="PQQ134" s="19"/>
      <c r="PQR134" s="19"/>
      <c r="PQS134" s="19"/>
      <c r="PQT134" s="19"/>
      <c r="PQU134" s="19"/>
      <c r="PQV134" s="19"/>
      <c r="PQW134" s="19"/>
      <c r="PQX134" s="19"/>
      <c r="PQY134" s="19"/>
      <c r="PQZ134" s="19"/>
      <c r="PRA134" s="19"/>
      <c r="PRB134" s="19"/>
      <c r="PRC134" s="19"/>
      <c r="PRD134" s="19"/>
      <c r="PRE134" s="19"/>
      <c r="PRF134" s="19"/>
      <c r="PRG134" s="19"/>
      <c r="PRH134" s="19"/>
      <c r="PRI134" s="19"/>
      <c r="PRJ134" s="19"/>
      <c r="PRK134" s="19"/>
      <c r="PRL134" s="19"/>
      <c r="PRM134" s="19"/>
      <c r="PRN134" s="19"/>
      <c r="PRO134" s="19"/>
      <c r="PRP134" s="19"/>
      <c r="PRQ134" s="19"/>
      <c r="PRR134" s="19"/>
      <c r="PRS134" s="19"/>
      <c r="PRT134" s="19"/>
      <c r="PRU134" s="19"/>
      <c r="PRV134" s="19"/>
      <c r="PRW134" s="19"/>
      <c r="PRX134" s="19"/>
      <c r="PRY134" s="19"/>
      <c r="PRZ134" s="19"/>
      <c r="PSA134" s="19"/>
      <c r="PSB134" s="19"/>
      <c r="PSC134" s="19"/>
      <c r="PSD134" s="19"/>
      <c r="PSE134" s="19"/>
      <c r="PSF134" s="19"/>
      <c r="PSG134" s="19"/>
      <c r="PSH134" s="19"/>
      <c r="PSI134" s="19"/>
      <c r="PSJ134" s="19"/>
      <c r="PSK134" s="19"/>
      <c r="PSL134" s="19"/>
      <c r="PSM134" s="19"/>
      <c r="PSN134" s="19"/>
      <c r="PSO134" s="19"/>
      <c r="PSP134" s="19"/>
      <c r="PSQ134" s="19"/>
      <c r="PSR134" s="19"/>
      <c r="PSS134" s="19"/>
      <c r="PST134" s="19"/>
      <c r="PSU134" s="19"/>
      <c r="PSV134" s="19"/>
      <c r="PSW134" s="19"/>
      <c r="PSX134" s="19"/>
      <c r="PSY134" s="19"/>
      <c r="PSZ134" s="19"/>
      <c r="PTA134" s="19"/>
      <c r="PTB134" s="19"/>
      <c r="PTC134" s="19"/>
      <c r="PTD134" s="19"/>
      <c r="PTE134" s="19"/>
      <c r="PTF134" s="19"/>
      <c r="PTG134" s="19"/>
      <c r="PTH134" s="19"/>
      <c r="PTI134" s="19"/>
      <c r="PTJ134" s="19"/>
      <c r="PTK134" s="19"/>
      <c r="PTL134" s="19"/>
      <c r="PTM134" s="19"/>
      <c r="PTN134" s="19"/>
      <c r="PTO134" s="19"/>
      <c r="PTP134" s="19"/>
      <c r="PTQ134" s="19"/>
      <c r="PTR134" s="19"/>
      <c r="PTS134" s="19"/>
      <c r="PTT134" s="19"/>
      <c r="PTU134" s="19"/>
      <c r="PTV134" s="19"/>
      <c r="PTW134" s="19"/>
      <c r="PTX134" s="19"/>
      <c r="PTY134" s="19"/>
      <c r="PTZ134" s="19"/>
      <c r="PUA134" s="19"/>
      <c r="PUB134" s="19"/>
      <c r="PUC134" s="19"/>
      <c r="PUD134" s="19"/>
      <c r="PUE134" s="19"/>
      <c r="PUF134" s="19"/>
      <c r="PUG134" s="19"/>
      <c r="PUH134" s="19"/>
      <c r="PUI134" s="19"/>
      <c r="PUJ134" s="19"/>
      <c r="PUK134" s="19"/>
      <c r="PUL134" s="19"/>
      <c r="PUM134" s="19"/>
      <c r="PUN134" s="19"/>
      <c r="PUO134" s="19"/>
      <c r="PUP134" s="19"/>
      <c r="PUQ134" s="19"/>
      <c r="PUR134" s="19"/>
      <c r="PUS134" s="19"/>
      <c r="PUT134" s="19"/>
      <c r="PUU134" s="19"/>
      <c r="PUV134" s="19"/>
      <c r="PUW134" s="19"/>
      <c r="PUX134" s="19"/>
      <c r="PUY134" s="19"/>
      <c r="PUZ134" s="19"/>
      <c r="PVA134" s="19"/>
      <c r="PVB134" s="19"/>
      <c r="PVC134" s="19"/>
      <c r="PVD134" s="19"/>
      <c r="PVE134" s="19"/>
      <c r="PVF134" s="19"/>
      <c r="PVG134" s="19"/>
      <c r="PVH134" s="19"/>
      <c r="PVI134" s="19"/>
      <c r="PVJ134" s="19"/>
      <c r="PVK134" s="19"/>
      <c r="PVL134" s="19"/>
      <c r="PVM134" s="19"/>
      <c r="PVN134" s="19"/>
      <c r="PVO134" s="19"/>
      <c r="PVP134" s="19"/>
      <c r="PVQ134" s="19"/>
      <c r="PVR134" s="19"/>
      <c r="PVS134" s="19"/>
      <c r="PVT134" s="19"/>
      <c r="PVU134" s="19"/>
      <c r="PVV134" s="19"/>
      <c r="PVW134" s="19"/>
      <c r="PVX134" s="19"/>
      <c r="PVY134" s="19"/>
      <c r="PVZ134" s="19"/>
      <c r="PWA134" s="19"/>
      <c r="PWB134" s="19"/>
      <c r="PWC134" s="19"/>
      <c r="PWD134" s="19"/>
      <c r="PWE134" s="19"/>
      <c r="PWF134" s="19"/>
      <c r="PWG134" s="19"/>
      <c r="PWH134" s="19"/>
      <c r="PWI134" s="19"/>
      <c r="PWJ134" s="19"/>
      <c r="PWK134" s="19"/>
      <c r="PWL134" s="19"/>
      <c r="PWM134" s="19"/>
      <c r="PWN134" s="19"/>
      <c r="PWO134" s="19"/>
      <c r="PWP134" s="19"/>
      <c r="PWQ134" s="19"/>
      <c r="PWR134" s="19"/>
      <c r="PWS134" s="19"/>
      <c r="PWT134" s="19"/>
      <c r="PWU134" s="19"/>
      <c r="PWV134" s="19"/>
      <c r="PWW134" s="19"/>
      <c r="PWX134" s="19"/>
      <c r="PWY134" s="19"/>
      <c r="PWZ134" s="19"/>
      <c r="PXA134" s="19"/>
      <c r="PXB134" s="19"/>
      <c r="PXC134" s="19"/>
      <c r="PXD134" s="19"/>
      <c r="PXE134" s="19"/>
      <c r="PXF134" s="19"/>
      <c r="PXG134" s="19"/>
      <c r="PXH134" s="19"/>
      <c r="PXI134" s="19"/>
      <c r="PXJ134" s="19"/>
      <c r="PXK134" s="19"/>
      <c r="PXL134" s="19"/>
      <c r="PXM134" s="19"/>
      <c r="PXN134" s="19"/>
      <c r="PXO134" s="19"/>
      <c r="PXP134" s="19"/>
      <c r="PXQ134" s="19"/>
      <c r="PXR134" s="19"/>
      <c r="PXS134" s="19"/>
      <c r="PXT134" s="19"/>
      <c r="PXU134" s="19"/>
      <c r="PXV134" s="19"/>
      <c r="PXW134" s="19"/>
      <c r="PXX134" s="19"/>
      <c r="PXY134" s="19"/>
      <c r="PXZ134" s="19"/>
      <c r="PYA134" s="19"/>
      <c r="PYB134" s="19"/>
      <c r="PYC134" s="19"/>
      <c r="PYD134" s="19"/>
      <c r="PYE134" s="19"/>
      <c r="PYF134" s="19"/>
      <c r="PYG134" s="19"/>
      <c r="PYH134" s="19"/>
      <c r="PYI134" s="19"/>
      <c r="PYJ134" s="19"/>
      <c r="PYK134" s="19"/>
      <c r="PYL134" s="19"/>
      <c r="PYM134" s="19"/>
      <c r="PYN134" s="19"/>
      <c r="PYO134" s="19"/>
      <c r="PYP134" s="19"/>
      <c r="PYQ134" s="19"/>
      <c r="PYR134" s="19"/>
      <c r="PYS134" s="19"/>
      <c r="PYT134" s="19"/>
      <c r="PYU134" s="19"/>
      <c r="PYV134" s="19"/>
      <c r="PYW134" s="19"/>
      <c r="PYX134" s="19"/>
      <c r="PYY134" s="19"/>
      <c r="PYZ134" s="19"/>
      <c r="PZA134" s="19"/>
      <c r="PZB134" s="19"/>
      <c r="PZC134" s="19"/>
      <c r="PZD134" s="19"/>
      <c r="PZE134" s="19"/>
      <c r="PZF134" s="19"/>
      <c r="PZG134" s="19"/>
      <c r="PZH134" s="19"/>
      <c r="PZI134" s="19"/>
      <c r="PZJ134" s="19"/>
      <c r="PZK134" s="19"/>
      <c r="PZL134" s="19"/>
      <c r="PZM134" s="19"/>
      <c r="PZN134" s="19"/>
      <c r="PZO134" s="19"/>
      <c r="PZP134" s="19"/>
      <c r="PZQ134" s="19"/>
      <c r="PZR134" s="19"/>
      <c r="PZS134" s="19"/>
      <c r="PZT134" s="19"/>
      <c r="PZU134" s="19"/>
      <c r="PZV134" s="19"/>
      <c r="PZW134" s="19"/>
      <c r="PZX134" s="19"/>
      <c r="PZY134" s="19"/>
      <c r="PZZ134" s="19"/>
      <c r="QAA134" s="19"/>
      <c r="QAB134" s="19"/>
      <c r="QAC134" s="19"/>
      <c r="QAD134" s="19"/>
      <c r="QAE134" s="19"/>
      <c r="QAF134" s="19"/>
      <c r="QAG134" s="19"/>
      <c r="QAH134" s="19"/>
      <c r="QAI134" s="19"/>
      <c r="QAJ134" s="19"/>
      <c r="QAK134" s="19"/>
      <c r="QAL134" s="19"/>
      <c r="QAM134" s="19"/>
      <c r="QAN134" s="19"/>
      <c r="QAO134" s="19"/>
      <c r="QAP134" s="19"/>
      <c r="QAQ134" s="19"/>
      <c r="QAR134" s="19"/>
      <c r="QAS134" s="19"/>
      <c r="QAT134" s="19"/>
      <c r="QAU134" s="19"/>
      <c r="QAV134" s="19"/>
      <c r="QAW134" s="19"/>
      <c r="QAX134" s="19"/>
      <c r="QAY134" s="19"/>
      <c r="QAZ134" s="19"/>
      <c r="QBA134" s="19"/>
      <c r="QBB134" s="19"/>
      <c r="QBC134" s="19"/>
      <c r="QBD134" s="19"/>
      <c r="QBE134" s="19"/>
      <c r="QBF134" s="19"/>
      <c r="QBG134" s="19"/>
      <c r="QBH134" s="19"/>
      <c r="QBI134" s="19"/>
      <c r="QBJ134" s="19"/>
      <c r="QBK134" s="19"/>
      <c r="QBL134" s="19"/>
      <c r="QBM134" s="19"/>
      <c r="QBN134" s="19"/>
      <c r="QBO134" s="19"/>
      <c r="QBP134" s="19"/>
      <c r="QBQ134" s="19"/>
      <c r="QBR134" s="19"/>
      <c r="QBS134" s="19"/>
      <c r="QBT134" s="19"/>
      <c r="QBU134" s="19"/>
      <c r="QBV134" s="19"/>
      <c r="QBW134" s="19"/>
      <c r="QBX134" s="19"/>
      <c r="QBY134" s="19"/>
      <c r="QBZ134" s="19"/>
      <c r="QCA134" s="19"/>
      <c r="QCB134" s="19"/>
      <c r="QCC134" s="19"/>
      <c r="QCD134" s="19"/>
      <c r="QCE134" s="19"/>
      <c r="QCF134" s="19"/>
      <c r="QCG134" s="19"/>
      <c r="QCH134" s="19"/>
      <c r="QCI134" s="19"/>
      <c r="QCJ134" s="19"/>
      <c r="QCK134" s="19"/>
      <c r="QCL134" s="19"/>
      <c r="QCM134" s="19"/>
      <c r="QCN134" s="19"/>
      <c r="QCO134" s="19"/>
      <c r="QCP134" s="19"/>
      <c r="QCQ134" s="19"/>
      <c r="QCR134" s="19"/>
      <c r="QCS134" s="19"/>
      <c r="QCT134" s="19"/>
      <c r="QCU134" s="19"/>
      <c r="QCV134" s="19"/>
      <c r="QCW134" s="19"/>
      <c r="QCX134" s="19"/>
      <c r="QCY134" s="19"/>
      <c r="QCZ134" s="19"/>
      <c r="QDA134" s="19"/>
      <c r="QDB134" s="19"/>
      <c r="QDC134" s="19"/>
      <c r="QDD134" s="19"/>
      <c r="QDE134" s="19"/>
      <c r="QDF134" s="19"/>
      <c r="QDG134" s="19"/>
      <c r="QDH134" s="19"/>
      <c r="QDI134" s="19"/>
      <c r="QDJ134" s="19"/>
      <c r="QDK134" s="19"/>
      <c r="QDL134" s="19"/>
      <c r="QDM134" s="19"/>
      <c r="QDN134" s="19"/>
      <c r="QDO134" s="19"/>
      <c r="QDP134" s="19"/>
      <c r="QDQ134" s="19"/>
      <c r="QDR134" s="19"/>
      <c r="QDS134" s="19"/>
      <c r="QDT134" s="19"/>
      <c r="QDU134" s="19"/>
      <c r="QDV134" s="19"/>
      <c r="QDW134" s="19"/>
      <c r="QDX134" s="19"/>
      <c r="QDY134" s="19"/>
      <c r="QDZ134" s="19"/>
      <c r="QEA134" s="19"/>
      <c r="QEB134" s="19"/>
      <c r="QEC134" s="19"/>
      <c r="QED134" s="19"/>
      <c r="QEE134" s="19"/>
      <c r="QEF134" s="19"/>
      <c r="QEG134" s="19"/>
      <c r="QEH134" s="19"/>
      <c r="QEI134" s="19"/>
      <c r="QEJ134" s="19"/>
      <c r="QEK134" s="19"/>
      <c r="QEL134" s="19"/>
      <c r="QEM134" s="19"/>
      <c r="QEN134" s="19"/>
      <c r="QEO134" s="19"/>
      <c r="QEP134" s="19"/>
      <c r="QEQ134" s="19"/>
      <c r="QER134" s="19"/>
      <c r="QES134" s="19"/>
      <c r="QET134" s="19"/>
      <c r="QEU134" s="19"/>
      <c r="QEV134" s="19"/>
      <c r="QEW134" s="19"/>
      <c r="QEX134" s="19"/>
      <c r="QEY134" s="19"/>
      <c r="QEZ134" s="19"/>
      <c r="QFA134" s="19"/>
      <c r="QFB134" s="19"/>
      <c r="QFC134" s="19"/>
      <c r="QFD134" s="19"/>
      <c r="QFE134" s="19"/>
      <c r="QFF134" s="19"/>
      <c r="QFG134" s="19"/>
      <c r="QFH134" s="19"/>
      <c r="QFI134" s="19"/>
      <c r="QFJ134" s="19"/>
      <c r="QFK134" s="19"/>
      <c r="QFL134" s="19"/>
      <c r="QFM134" s="19"/>
      <c r="QFN134" s="19"/>
      <c r="QFO134" s="19"/>
      <c r="QFP134" s="19"/>
      <c r="QFQ134" s="19"/>
      <c r="QFR134" s="19"/>
      <c r="QFS134" s="19"/>
      <c r="QFT134" s="19"/>
      <c r="QFU134" s="19"/>
      <c r="QFV134" s="19"/>
      <c r="QFW134" s="19"/>
      <c r="QFX134" s="19"/>
      <c r="QFY134" s="19"/>
      <c r="QFZ134" s="19"/>
      <c r="QGA134" s="19"/>
      <c r="QGB134" s="19"/>
      <c r="QGC134" s="19"/>
      <c r="QGD134" s="19"/>
      <c r="QGE134" s="19"/>
      <c r="QGF134" s="19"/>
      <c r="QGG134" s="19"/>
      <c r="QGH134" s="19"/>
      <c r="QGI134" s="19"/>
      <c r="QGJ134" s="19"/>
      <c r="QGK134" s="19"/>
      <c r="QGL134" s="19"/>
      <c r="QGM134" s="19"/>
      <c r="QGN134" s="19"/>
      <c r="QGO134" s="19"/>
      <c r="QGP134" s="19"/>
      <c r="QGQ134" s="19"/>
      <c r="QGR134" s="19"/>
      <c r="QGS134" s="19"/>
      <c r="QGT134" s="19"/>
      <c r="QGU134" s="19"/>
      <c r="QGV134" s="19"/>
      <c r="QGW134" s="19"/>
      <c r="QGX134" s="19"/>
      <c r="QGY134" s="19"/>
      <c r="QGZ134" s="19"/>
      <c r="QHA134" s="19"/>
      <c r="QHB134" s="19"/>
      <c r="QHC134" s="19"/>
      <c r="QHD134" s="19"/>
      <c r="QHE134" s="19"/>
      <c r="QHF134" s="19"/>
      <c r="QHG134" s="19"/>
      <c r="QHH134" s="19"/>
      <c r="QHI134" s="19"/>
      <c r="QHJ134" s="19"/>
      <c r="QHK134" s="19"/>
      <c r="QHL134" s="19"/>
      <c r="QHM134" s="19"/>
      <c r="QHN134" s="19"/>
      <c r="QHO134" s="19"/>
      <c r="QHP134" s="19"/>
      <c r="QHQ134" s="19"/>
      <c r="QHR134" s="19"/>
      <c r="QHS134" s="19"/>
      <c r="QHT134" s="19"/>
      <c r="QHU134" s="19"/>
      <c r="QHV134" s="19"/>
      <c r="QHW134" s="19"/>
      <c r="QHX134" s="19"/>
      <c r="QHY134" s="19"/>
      <c r="QHZ134" s="19"/>
      <c r="QIA134" s="19"/>
      <c r="QIB134" s="19"/>
      <c r="QIC134" s="19"/>
      <c r="QID134" s="19"/>
      <c r="QIE134" s="19"/>
      <c r="QIF134" s="19"/>
      <c r="QIG134" s="19"/>
      <c r="QIH134" s="19"/>
      <c r="QII134" s="19"/>
      <c r="QIJ134" s="19"/>
      <c r="QIK134" s="19"/>
      <c r="QIL134" s="19"/>
      <c r="QIM134" s="19"/>
      <c r="QIN134" s="19"/>
      <c r="QIO134" s="19"/>
      <c r="QIP134" s="19"/>
      <c r="QIQ134" s="19"/>
      <c r="QIR134" s="19"/>
      <c r="QIS134" s="19"/>
      <c r="QIT134" s="19"/>
      <c r="QIU134" s="19"/>
      <c r="QIV134" s="19"/>
      <c r="QIW134" s="19"/>
      <c r="QIX134" s="19"/>
      <c r="QIY134" s="19"/>
      <c r="QIZ134" s="19"/>
      <c r="QJA134" s="19"/>
      <c r="QJB134" s="19"/>
      <c r="QJC134" s="19"/>
      <c r="QJD134" s="19"/>
      <c r="QJE134" s="19"/>
      <c r="QJF134" s="19"/>
      <c r="QJG134" s="19"/>
      <c r="QJH134" s="19"/>
      <c r="QJI134" s="19"/>
      <c r="QJJ134" s="19"/>
      <c r="QJK134" s="19"/>
      <c r="QJL134" s="19"/>
      <c r="QJM134" s="19"/>
      <c r="QJN134" s="19"/>
      <c r="QJO134" s="19"/>
      <c r="QJP134" s="19"/>
      <c r="QJQ134" s="19"/>
      <c r="QJR134" s="19"/>
      <c r="QJS134" s="19"/>
      <c r="QJT134" s="19"/>
      <c r="QJU134" s="19"/>
      <c r="QJV134" s="19"/>
      <c r="QJW134" s="19"/>
      <c r="QJX134" s="19"/>
      <c r="QJY134" s="19"/>
      <c r="QJZ134" s="19"/>
      <c r="QKA134" s="19"/>
      <c r="QKB134" s="19"/>
      <c r="QKC134" s="19"/>
      <c r="QKD134" s="19"/>
      <c r="QKE134" s="19"/>
      <c r="QKF134" s="19"/>
      <c r="QKG134" s="19"/>
      <c r="QKH134" s="19"/>
      <c r="QKI134" s="19"/>
      <c r="QKJ134" s="19"/>
      <c r="QKK134" s="19"/>
      <c r="QKL134" s="19"/>
      <c r="QKM134" s="19"/>
      <c r="QKN134" s="19"/>
      <c r="QKO134" s="19"/>
      <c r="QKP134" s="19"/>
      <c r="QKQ134" s="19"/>
      <c r="QKR134" s="19"/>
      <c r="QKS134" s="19"/>
      <c r="QKT134" s="19"/>
      <c r="QKU134" s="19"/>
      <c r="QKV134" s="19"/>
      <c r="QKW134" s="19"/>
      <c r="QKX134" s="19"/>
      <c r="QKY134" s="19"/>
      <c r="QKZ134" s="19"/>
      <c r="QLA134" s="19"/>
      <c r="QLB134" s="19"/>
      <c r="QLC134" s="19"/>
      <c r="QLD134" s="19"/>
      <c r="QLE134" s="19"/>
      <c r="QLF134" s="19"/>
      <c r="QLG134" s="19"/>
      <c r="QLH134" s="19"/>
      <c r="QLI134" s="19"/>
      <c r="QLJ134" s="19"/>
      <c r="QLK134" s="19"/>
      <c r="QLL134" s="19"/>
      <c r="QLM134" s="19"/>
      <c r="QLN134" s="19"/>
      <c r="QLO134" s="19"/>
      <c r="QLP134" s="19"/>
      <c r="QLQ134" s="19"/>
      <c r="QLR134" s="19"/>
      <c r="QLS134" s="19"/>
      <c r="QLT134" s="19"/>
      <c r="QLU134" s="19"/>
      <c r="QLV134" s="19"/>
      <c r="QLW134" s="19"/>
      <c r="QLX134" s="19"/>
      <c r="QLY134" s="19"/>
      <c r="QLZ134" s="19"/>
      <c r="QMA134" s="19"/>
      <c r="QMB134" s="19"/>
      <c r="QMC134" s="19"/>
      <c r="QMD134" s="19"/>
      <c r="QME134" s="19"/>
      <c r="QMF134" s="19"/>
      <c r="QMG134" s="19"/>
      <c r="QMH134" s="19"/>
      <c r="QMI134" s="19"/>
      <c r="QMJ134" s="19"/>
      <c r="QMK134" s="19"/>
      <c r="QML134" s="19"/>
      <c r="QMM134" s="19"/>
      <c r="QMN134" s="19"/>
      <c r="QMO134" s="19"/>
      <c r="QMP134" s="19"/>
      <c r="QMQ134" s="19"/>
      <c r="QMR134" s="19"/>
      <c r="QMS134" s="19"/>
      <c r="QMT134" s="19"/>
      <c r="QMU134" s="19"/>
      <c r="QMV134" s="19"/>
      <c r="QMW134" s="19"/>
      <c r="QMX134" s="19"/>
      <c r="QMY134" s="19"/>
      <c r="QMZ134" s="19"/>
      <c r="QNA134" s="19"/>
      <c r="QNB134" s="19"/>
      <c r="QNC134" s="19"/>
      <c r="QND134" s="19"/>
      <c r="QNE134" s="19"/>
      <c r="QNF134" s="19"/>
      <c r="QNG134" s="19"/>
      <c r="QNH134" s="19"/>
      <c r="QNI134" s="19"/>
      <c r="QNJ134" s="19"/>
      <c r="QNK134" s="19"/>
      <c r="QNL134" s="19"/>
      <c r="QNM134" s="19"/>
      <c r="QNN134" s="19"/>
      <c r="QNO134" s="19"/>
      <c r="QNP134" s="19"/>
      <c r="QNQ134" s="19"/>
      <c r="QNR134" s="19"/>
      <c r="QNS134" s="19"/>
      <c r="QNT134" s="19"/>
      <c r="QNU134" s="19"/>
      <c r="QNV134" s="19"/>
      <c r="QNW134" s="19"/>
      <c r="QNX134" s="19"/>
      <c r="QNY134" s="19"/>
      <c r="QNZ134" s="19"/>
      <c r="QOA134" s="19"/>
      <c r="QOB134" s="19"/>
      <c r="QOC134" s="19"/>
      <c r="QOD134" s="19"/>
      <c r="QOE134" s="19"/>
      <c r="QOF134" s="19"/>
      <c r="QOG134" s="19"/>
      <c r="QOH134" s="19"/>
      <c r="QOI134" s="19"/>
      <c r="QOJ134" s="19"/>
      <c r="QOK134" s="19"/>
      <c r="QOL134" s="19"/>
      <c r="QOM134" s="19"/>
      <c r="QON134" s="19"/>
      <c r="QOO134" s="19"/>
      <c r="QOP134" s="19"/>
      <c r="QOQ134" s="19"/>
      <c r="QOR134" s="19"/>
      <c r="QOS134" s="19"/>
      <c r="QOT134" s="19"/>
      <c r="QOU134" s="19"/>
      <c r="QOV134" s="19"/>
      <c r="QOW134" s="19"/>
      <c r="QOX134" s="19"/>
      <c r="QOY134" s="19"/>
      <c r="QOZ134" s="19"/>
      <c r="QPA134" s="19"/>
      <c r="QPB134" s="19"/>
      <c r="QPC134" s="19"/>
      <c r="QPD134" s="19"/>
      <c r="QPE134" s="19"/>
      <c r="QPF134" s="19"/>
      <c r="QPG134" s="19"/>
      <c r="QPH134" s="19"/>
      <c r="QPI134" s="19"/>
      <c r="QPJ134" s="19"/>
      <c r="QPK134" s="19"/>
      <c r="QPL134" s="19"/>
      <c r="QPM134" s="19"/>
      <c r="QPN134" s="19"/>
      <c r="QPO134" s="19"/>
      <c r="QPP134" s="19"/>
      <c r="QPQ134" s="19"/>
      <c r="QPR134" s="19"/>
      <c r="QPS134" s="19"/>
      <c r="QPT134" s="19"/>
      <c r="QPU134" s="19"/>
      <c r="QPV134" s="19"/>
      <c r="QPW134" s="19"/>
      <c r="QPX134" s="19"/>
      <c r="QPY134" s="19"/>
      <c r="QPZ134" s="19"/>
      <c r="QQA134" s="19"/>
      <c r="QQB134" s="19"/>
      <c r="QQC134" s="19"/>
      <c r="QQD134" s="19"/>
      <c r="QQE134" s="19"/>
      <c r="QQF134" s="19"/>
      <c r="QQG134" s="19"/>
      <c r="QQH134" s="19"/>
      <c r="QQI134" s="19"/>
      <c r="QQJ134" s="19"/>
      <c r="QQK134" s="19"/>
      <c r="QQL134" s="19"/>
      <c r="QQM134" s="19"/>
      <c r="QQN134" s="19"/>
      <c r="QQO134" s="19"/>
      <c r="QQP134" s="19"/>
      <c r="QQQ134" s="19"/>
      <c r="QQR134" s="19"/>
      <c r="QQS134" s="19"/>
      <c r="QQT134" s="19"/>
      <c r="QQU134" s="19"/>
      <c r="QQV134" s="19"/>
      <c r="QQW134" s="19"/>
      <c r="QQX134" s="19"/>
      <c r="QQY134" s="19"/>
      <c r="QQZ134" s="19"/>
      <c r="QRA134" s="19"/>
      <c r="QRB134" s="19"/>
      <c r="QRC134" s="19"/>
      <c r="QRD134" s="19"/>
      <c r="QRE134" s="19"/>
      <c r="QRF134" s="19"/>
      <c r="QRG134" s="19"/>
      <c r="QRH134" s="19"/>
      <c r="QRI134" s="19"/>
      <c r="QRJ134" s="19"/>
      <c r="QRK134" s="19"/>
      <c r="QRL134" s="19"/>
      <c r="QRM134" s="19"/>
      <c r="QRN134" s="19"/>
      <c r="QRO134" s="19"/>
      <c r="QRP134" s="19"/>
      <c r="QRQ134" s="19"/>
      <c r="QRR134" s="19"/>
      <c r="QRS134" s="19"/>
      <c r="QRT134" s="19"/>
      <c r="QRU134" s="19"/>
      <c r="QRV134" s="19"/>
      <c r="QRW134" s="19"/>
      <c r="QRX134" s="19"/>
      <c r="QRY134" s="19"/>
      <c r="QRZ134" s="19"/>
      <c r="QSA134" s="19"/>
      <c r="QSB134" s="19"/>
      <c r="QSC134" s="19"/>
      <c r="QSD134" s="19"/>
      <c r="QSE134" s="19"/>
      <c r="QSF134" s="19"/>
      <c r="QSG134" s="19"/>
      <c r="QSH134" s="19"/>
      <c r="QSI134" s="19"/>
      <c r="QSJ134" s="19"/>
      <c r="QSK134" s="19"/>
      <c r="QSL134" s="19"/>
      <c r="QSM134" s="19"/>
      <c r="QSN134" s="19"/>
      <c r="QSO134" s="19"/>
      <c r="QSP134" s="19"/>
      <c r="QSQ134" s="19"/>
      <c r="QSR134" s="19"/>
      <c r="QSS134" s="19"/>
      <c r="QST134" s="19"/>
      <c r="QSU134" s="19"/>
      <c r="QSV134" s="19"/>
      <c r="QSW134" s="19"/>
      <c r="QSX134" s="19"/>
      <c r="QSY134" s="19"/>
      <c r="QSZ134" s="19"/>
      <c r="QTA134" s="19"/>
      <c r="QTB134" s="19"/>
      <c r="QTC134" s="19"/>
      <c r="QTD134" s="19"/>
      <c r="QTE134" s="19"/>
      <c r="QTF134" s="19"/>
      <c r="QTG134" s="19"/>
      <c r="QTH134" s="19"/>
      <c r="QTI134" s="19"/>
      <c r="QTJ134" s="19"/>
      <c r="QTK134" s="19"/>
      <c r="QTL134" s="19"/>
      <c r="QTM134" s="19"/>
      <c r="QTN134" s="19"/>
      <c r="QTO134" s="19"/>
      <c r="QTP134" s="19"/>
      <c r="QTQ134" s="19"/>
      <c r="QTR134" s="19"/>
      <c r="QTS134" s="19"/>
      <c r="QTT134" s="19"/>
      <c r="QTU134" s="19"/>
      <c r="QTV134" s="19"/>
      <c r="QTW134" s="19"/>
      <c r="QTX134" s="19"/>
      <c r="QTY134" s="19"/>
      <c r="QTZ134" s="19"/>
      <c r="QUA134" s="19"/>
      <c r="QUB134" s="19"/>
      <c r="QUC134" s="19"/>
      <c r="QUD134" s="19"/>
      <c r="QUE134" s="19"/>
      <c r="QUF134" s="19"/>
      <c r="QUG134" s="19"/>
      <c r="QUH134" s="19"/>
      <c r="QUI134" s="19"/>
      <c r="QUJ134" s="19"/>
      <c r="QUK134" s="19"/>
      <c r="QUL134" s="19"/>
      <c r="QUM134" s="19"/>
      <c r="QUN134" s="19"/>
      <c r="QUO134" s="19"/>
      <c r="QUP134" s="19"/>
      <c r="QUQ134" s="19"/>
      <c r="QUR134" s="19"/>
      <c r="QUS134" s="19"/>
      <c r="QUT134" s="19"/>
      <c r="QUU134" s="19"/>
      <c r="QUV134" s="19"/>
      <c r="QUW134" s="19"/>
      <c r="QUX134" s="19"/>
      <c r="QUY134" s="19"/>
      <c r="QUZ134" s="19"/>
      <c r="QVA134" s="19"/>
      <c r="QVB134" s="19"/>
      <c r="QVC134" s="19"/>
      <c r="QVD134" s="19"/>
      <c r="QVE134" s="19"/>
      <c r="QVF134" s="19"/>
      <c r="QVG134" s="19"/>
      <c r="QVH134" s="19"/>
      <c r="QVI134" s="19"/>
      <c r="QVJ134" s="19"/>
      <c r="QVK134" s="19"/>
      <c r="QVL134" s="19"/>
      <c r="QVM134" s="19"/>
      <c r="QVN134" s="19"/>
      <c r="QVO134" s="19"/>
      <c r="QVP134" s="19"/>
      <c r="QVQ134" s="19"/>
      <c r="QVR134" s="19"/>
      <c r="QVS134" s="19"/>
      <c r="QVT134" s="19"/>
      <c r="QVU134" s="19"/>
      <c r="QVV134" s="19"/>
      <c r="QVW134" s="19"/>
      <c r="QVX134" s="19"/>
      <c r="QVY134" s="19"/>
      <c r="QVZ134" s="19"/>
      <c r="QWA134" s="19"/>
      <c r="QWB134" s="19"/>
      <c r="QWC134" s="19"/>
      <c r="QWD134" s="19"/>
      <c r="QWE134" s="19"/>
      <c r="QWF134" s="19"/>
      <c r="QWG134" s="19"/>
      <c r="QWH134" s="19"/>
      <c r="QWI134" s="19"/>
      <c r="QWJ134" s="19"/>
      <c r="QWK134" s="19"/>
      <c r="QWL134" s="19"/>
      <c r="QWM134" s="19"/>
      <c r="QWN134" s="19"/>
      <c r="QWO134" s="19"/>
      <c r="QWP134" s="19"/>
      <c r="QWQ134" s="19"/>
      <c r="QWR134" s="19"/>
      <c r="QWS134" s="19"/>
      <c r="QWT134" s="19"/>
      <c r="QWU134" s="19"/>
      <c r="QWV134" s="19"/>
      <c r="QWW134" s="19"/>
      <c r="QWX134" s="19"/>
      <c r="QWY134" s="19"/>
      <c r="QWZ134" s="19"/>
      <c r="QXA134" s="19"/>
      <c r="QXB134" s="19"/>
      <c r="QXC134" s="19"/>
      <c r="QXD134" s="19"/>
      <c r="QXE134" s="19"/>
      <c r="QXF134" s="19"/>
      <c r="QXG134" s="19"/>
      <c r="QXH134" s="19"/>
      <c r="QXI134" s="19"/>
      <c r="QXJ134" s="19"/>
      <c r="QXK134" s="19"/>
      <c r="QXL134" s="19"/>
      <c r="QXM134" s="19"/>
      <c r="QXN134" s="19"/>
      <c r="QXO134" s="19"/>
      <c r="QXP134" s="19"/>
      <c r="QXQ134" s="19"/>
      <c r="QXR134" s="19"/>
      <c r="QXS134" s="19"/>
      <c r="QXT134" s="19"/>
      <c r="QXU134" s="19"/>
      <c r="QXV134" s="19"/>
      <c r="QXW134" s="19"/>
      <c r="QXX134" s="19"/>
      <c r="QXY134" s="19"/>
      <c r="QXZ134" s="19"/>
      <c r="QYA134" s="19"/>
      <c r="QYB134" s="19"/>
      <c r="QYC134" s="19"/>
      <c r="QYD134" s="19"/>
      <c r="QYE134" s="19"/>
      <c r="QYF134" s="19"/>
      <c r="QYG134" s="19"/>
      <c r="QYH134" s="19"/>
      <c r="QYI134" s="19"/>
      <c r="QYJ134" s="19"/>
      <c r="QYK134" s="19"/>
      <c r="QYL134" s="19"/>
      <c r="QYM134" s="19"/>
      <c r="QYN134" s="19"/>
      <c r="QYO134" s="19"/>
      <c r="QYP134" s="19"/>
      <c r="QYQ134" s="19"/>
      <c r="QYR134" s="19"/>
      <c r="QYS134" s="19"/>
      <c r="QYT134" s="19"/>
      <c r="QYU134" s="19"/>
      <c r="QYV134" s="19"/>
      <c r="QYW134" s="19"/>
      <c r="QYX134" s="19"/>
      <c r="QYY134" s="19"/>
      <c r="QYZ134" s="19"/>
      <c r="QZA134" s="19"/>
      <c r="QZB134" s="19"/>
      <c r="QZC134" s="19"/>
      <c r="QZD134" s="19"/>
      <c r="QZE134" s="19"/>
      <c r="QZF134" s="19"/>
      <c r="QZG134" s="19"/>
      <c r="QZH134" s="19"/>
      <c r="QZI134" s="19"/>
      <c r="QZJ134" s="19"/>
      <c r="QZK134" s="19"/>
      <c r="QZL134" s="19"/>
      <c r="QZM134" s="19"/>
      <c r="QZN134" s="19"/>
      <c r="QZO134" s="19"/>
      <c r="QZP134" s="19"/>
      <c r="QZQ134" s="19"/>
      <c r="QZR134" s="19"/>
      <c r="QZS134" s="19"/>
      <c r="QZT134" s="19"/>
      <c r="QZU134" s="19"/>
      <c r="QZV134" s="19"/>
      <c r="QZW134" s="19"/>
      <c r="QZX134" s="19"/>
      <c r="QZY134" s="19"/>
      <c r="QZZ134" s="19"/>
      <c r="RAA134" s="19"/>
      <c r="RAB134" s="19"/>
      <c r="RAC134" s="19"/>
      <c r="RAD134" s="19"/>
      <c r="RAE134" s="19"/>
      <c r="RAF134" s="19"/>
      <c r="RAG134" s="19"/>
      <c r="RAH134" s="19"/>
      <c r="RAI134" s="19"/>
      <c r="RAJ134" s="19"/>
      <c r="RAK134" s="19"/>
      <c r="RAL134" s="19"/>
      <c r="RAM134" s="19"/>
      <c r="RAN134" s="19"/>
      <c r="RAO134" s="19"/>
      <c r="RAP134" s="19"/>
      <c r="RAQ134" s="19"/>
      <c r="RAR134" s="19"/>
      <c r="RAS134" s="19"/>
      <c r="RAT134" s="19"/>
      <c r="RAU134" s="19"/>
      <c r="RAV134" s="19"/>
      <c r="RAW134" s="19"/>
      <c r="RAX134" s="19"/>
      <c r="RAY134" s="19"/>
      <c r="RAZ134" s="19"/>
      <c r="RBA134" s="19"/>
      <c r="RBB134" s="19"/>
      <c r="RBC134" s="19"/>
      <c r="RBD134" s="19"/>
      <c r="RBE134" s="19"/>
      <c r="RBF134" s="19"/>
      <c r="RBG134" s="19"/>
      <c r="RBH134" s="19"/>
      <c r="RBI134" s="19"/>
      <c r="RBJ134" s="19"/>
      <c r="RBK134" s="19"/>
      <c r="RBL134" s="19"/>
      <c r="RBM134" s="19"/>
      <c r="RBN134" s="19"/>
      <c r="RBO134" s="19"/>
      <c r="RBP134" s="19"/>
      <c r="RBQ134" s="19"/>
      <c r="RBR134" s="19"/>
      <c r="RBS134" s="19"/>
      <c r="RBT134" s="19"/>
      <c r="RBU134" s="19"/>
      <c r="RBV134" s="19"/>
      <c r="RBW134" s="19"/>
      <c r="RBX134" s="19"/>
      <c r="RBY134" s="19"/>
      <c r="RBZ134" s="19"/>
      <c r="RCA134" s="19"/>
      <c r="RCB134" s="19"/>
      <c r="RCC134" s="19"/>
      <c r="RCD134" s="19"/>
      <c r="RCE134" s="19"/>
      <c r="RCF134" s="19"/>
      <c r="RCG134" s="19"/>
      <c r="RCH134" s="19"/>
      <c r="RCI134" s="19"/>
      <c r="RCJ134" s="19"/>
      <c r="RCK134" s="19"/>
      <c r="RCL134" s="19"/>
      <c r="RCM134" s="19"/>
      <c r="RCN134" s="19"/>
      <c r="RCO134" s="19"/>
      <c r="RCP134" s="19"/>
      <c r="RCQ134" s="19"/>
      <c r="RCR134" s="19"/>
      <c r="RCS134" s="19"/>
      <c r="RCT134" s="19"/>
      <c r="RCU134" s="19"/>
      <c r="RCV134" s="19"/>
      <c r="RCW134" s="19"/>
      <c r="RCX134" s="19"/>
      <c r="RCY134" s="19"/>
      <c r="RCZ134" s="19"/>
      <c r="RDA134" s="19"/>
      <c r="RDB134" s="19"/>
      <c r="RDC134" s="19"/>
      <c r="RDD134" s="19"/>
      <c r="RDE134" s="19"/>
      <c r="RDF134" s="19"/>
      <c r="RDG134" s="19"/>
      <c r="RDH134" s="19"/>
      <c r="RDI134" s="19"/>
      <c r="RDJ134" s="19"/>
      <c r="RDK134" s="19"/>
      <c r="RDL134" s="19"/>
      <c r="RDM134" s="19"/>
      <c r="RDN134" s="19"/>
      <c r="RDO134" s="19"/>
      <c r="RDP134" s="19"/>
      <c r="RDQ134" s="19"/>
      <c r="RDR134" s="19"/>
      <c r="RDS134" s="19"/>
      <c r="RDT134" s="19"/>
      <c r="RDU134" s="19"/>
      <c r="RDV134" s="19"/>
      <c r="RDW134" s="19"/>
      <c r="RDX134" s="19"/>
      <c r="RDY134" s="19"/>
      <c r="RDZ134" s="19"/>
      <c r="REA134" s="19"/>
      <c r="REB134" s="19"/>
      <c r="REC134" s="19"/>
      <c r="RED134" s="19"/>
      <c r="REE134" s="19"/>
      <c r="REF134" s="19"/>
      <c r="REG134" s="19"/>
      <c r="REH134" s="19"/>
      <c r="REI134" s="19"/>
      <c r="REJ134" s="19"/>
      <c r="REK134" s="19"/>
      <c r="REL134" s="19"/>
      <c r="REM134" s="19"/>
      <c r="REN134" s="19"/>
      <c r="REO134" s="19"/>
      <c r="REP134" s="19"/>
      <c r="REQ134" s="19"/>
      <c r="RER134" s="19"/>
      <c r="RES134" s="19"/>
      <c r="RET134" s="19"/>
      <c r="REU134" s="19"/>
      <c r="REV134" s="19"/>
      <c r="REW134" s="19"/>
      <c r="REX134" s="19"/>
      <c r="REY134" s="19"/>
      <c r="REZ134" s="19"/>
      <c r="RFA134" s="19"/>
      <c r="RFB134" s="19"/>
      <c r="RFC134" s="19"/>
      <c r="RFD134" s="19"/>
      <c r="RFE134" s="19"/>
      <c r="RFF134" s="19"/>
      <c r="RFG134" s="19"/>
      <c r="RFH134" s="19"/>
      <c r="RFI134" s="19"/>
      <c r="RFJ134" s="19"/>
      <c r="RFK134" s="19"/>
      <c r="RFL134" s="19"/>
      <c r="RFM134" s="19"/>
      <c r="RFN134" s="19"/>
      <c r="RFO134" s="19"/>
      <c r="RFP134" s="19"/>
      <c r="RFQ134" s="19"/>
      <c r="RFR134" s="19"/>
      <c r="RFS134" s="19"/>
      <c r="RFT134" s="19"/>
      <c r="RFU134" s="19"/>
      <c r="RFV134" s="19"/>
      <c r="RFW134" s="19"/>
      <c r="RFX134" s="19"/>
      <c r="RFY134" s="19"/>
      <c r="RFZ134" s="19"/>
      <c r="RGA134" s="19"/>
      <c r="RGB134" s="19"/>
      <c r="RGC134" s="19"/>
      <c r="RGD134" s="19"/>
      <c r="RGE134" s="19"/>
      <c r="RGF134" s="19"/>
      <c r="RGG134" s="19"/>
      <c r="RGH134" s="19"/>
      <c r="RGI134" s="19"/>
      <c r="RGJ134" s="19"/>
      <c r="RGK134" s="19"/>
      <c r="RGL134" s="19"/>
      <c r="RGM134" s="19"/>
      <c r="RGN134" s="19"/>
      <c r="RGO134" s="19"/>
      <c r="RGP134" s="19"/>
      <c r="RGQ134" s="19"/>
      <c r="RGR134" s="19"/>
      <c r="RGS134" s="19"/>
      <c r="RGT134" s="19"/>
      <c r="RGU134" s="19"/>
      <c r="RGV134" s="19"/>
      <c r="RGW134" s="19"/>
      <c r="RGX134" s="19"/>
      <c r="RGY134" s="19"/>
      <c r="RGZ134" s="19"/>
      <c r="RHA134" s="19"/>
      <c r="RHB134" s="19"/>
      <c r="RHC134" s="19"/>
      <c r="RHD134" s="19"/>
      <c r="RHE134" s="19"/>
      <c r="RHF134" s="19"/>
      <c r="RHG134" s="19"/>
      <c r="RHH134" s="19"/>
      <c r="RHI134" s="19"/>
      <c r="RHJ134" s="19"/>
      <c r="RHK134" s="19"/>
      <c r="RHL134" s="19"/>
      <c r="RHM134" s="19"/>
      <c r="RHN134" s="19"/>
      <c r="RHO134" s="19"/>
      <c r="RHP134" s="19"/>
      <c r="RHQ134" s="19"/>
      <c r="RHR134" s="19"/>
      <c r="RHS134" s="19"/>
      <c r="RHT134" s="19"/>
      <c r="RHU134" s="19"/>
      <c r="RHV134" s="19"/>
      <c r="RHW134" s="19"/>
      <c r="RHX134" s="19"/>
      <c r="RHY134" s="19"/>
      <c r="RHZ134" s="19"/>
      <c r="RIA134" s="19"/>
      <c r="RIB134" s="19"/>
      <c r="RIC134" s="19"/>
      <c r="RID134" s="19"/>
      <c r="RIE134" s="19"/>
      <c r="RIF134" s="19"/>
      <c r="RIG134" s="19"/>
      <c r="RIH134" s="19"/>
      <c r="RII134" s="19"/>
      <c r="RIJ134" s="19"/>
      <c r="RIK134" s="19"/>
      <c r="RIL134" s="19"/>
      <c r="RIM134" s="19"/>
      <c r="RIN134" s="19"/>
      <c r="RIO134" s="19"/>
      <c r="RIP134" s="19"/>
      <c r="RIQ134" s="19"/>
      <c r="RIR134" s="19"/>
      <c r="RIS134" s="19"/>
      <c r="RIT134" s="19"/>
      <c r="RIU134" s="19"/>
      <c r="RIV134" s="19"/>
      <c r="RIW134" s="19"/>
      <c r="RIX134" s="19"/>
      <c r="RIY134" s="19"/>
      <c r="RIZ134" s="19"/>
      <c r="RJA134" s="19"/>
      <c r="RJB134" s="19"/>
      <c r="RJC134" s="19"/>
      <c r="RJD134" s="19"/>
      <c r="RJE134" s="19"/>
      <c r="RJF134" s="19"/>
      <c r="RJG134" s="19"/>
      <c r="RJH134" s="19"/>
      <c r="RJI134" s="19"/>
      <c r="RJJ134" s="19"/>
      <c r="RJK134" s="19"/>
      <c r="RJL134" s="19"/>
      <c r="RJM134" s="19"/>
      <c r="RJN134" s="19"/>
      <c r="RJO134" s="19"/>
      <c r="RJP134" s="19"/>
      <c r="RJQ134" s="19"/>
      <c r="RJR134" s="19"/>
      <c r="RJS134" s="19"/>
      <c r="RJT134" s="19"/>
      <c r="RJU134" s="19"/>
      <c r="RJV134" s="19"/>
      <c r="RJW134" s="19"/>
      <c r="RJX134" s="19"/>
      <c r="RJY134" s="19"/>
      <c r="RJZ134" s="19"/>
      <c r="RKA134" s="19"/>
      <c r="RKB134" s="19"/>
      <c r="RKC134" s="19"/>
      <c r="RKD134" s="19"/>
      <c r="RKE134" s="19"/>
      <c r="RKF134" s="19"/>
      <c r="RKG134" s="19"/>
      <c r="RKH134" s="19"/>
      <c r="RKI134" s="19"/>
      <c r="RKJ134" s="19"/>
      <c r="RKK134" s="19"/>
      <c r="RKL134" s="19"/>
      <c r="RKM134" s="19"/>
      <c r="RKN134" s="19"/>
      <c r="RKO134" s="19"/>
      <c r="RKP134" s="19"/>
      <c r="RKQ134" s="19"/>
      <c r="RKR134" s="19"/>
      <c r="RKS134" s="19"/>
      <c r="RKT134" s="19"/>
      <c r="RKU134" s="19"/>
      <c r="RKV134" s="19"/>
      <c r="RKW134" s="19"/>
      <c r="RKX134" s="19"/>
      <c r="RKY134" s="19"/>
      <c r="RKZ134" s="19"/>
      <c r="RLA134" s="19"/>
      <c r="RLB134" s="19"/>
      <c r="RLC134" s="19"/>
      <c r="RLD134" s="19"/>
      <c r="RLE134" s="19"/>
      <c r="RLF134" s="19"/>
      <c r="RLG134" s="19"/>
      <c r="RLH134" s="19"/>
      <c r="RLI134" s="19"/>
      <c r="RLJ134" s="19"/>
      <c r="RLK134" s="19"/>
      <c r="RLL134" s="19"/>
      <c r="RLM134" s="19"/>
      <c r="RLN134" s="19"/>
      <c r="RLO134" s="19"/>
      <c r="RLP134" s="19"/>
      <c r="RLQ134" s="19"/>
      <c r="RLR134" s="19"/>
      <c r="RLS134" s="19"/>
      <c r="RLT134" s="19"/>
      <c r="RLU134" s="19"/>
      <c r="RLV134" s="19"/>
      <c r="RLW134" s="19"/>
      <c r="RLX134" s="19"/>
      <c r="RLY134" s="19"/>
      <c r="RLZ134" s="19"/>
      <c r="RMA134" s="19"/>
      <c r="RMB134" s="19"/>
      <c r="RMC134" s="19"/>
      <c r="RMD134" s="19"/>
      <c r="RME134" s="19"/>
      <c r="RMF134" s="19"/>
      <c r="RMG134" s="19"/>
      <c r="RMH134" s="19"/>
      <c r="RMI134" s="19"/>
      <c r="RMJ134" s="19"/>
      <c r="RMK134" s="19"/>
      <c r="RML134" s="19"/>
      <c r="RMM134" s="19"/>
      <c r="RMN134" s="19"/>
      <c r="RMO134" s="19"/>
      <c r="RMP134" s="19"/>
      <c r="RMQ134" s="19"/>
      <c r="RMR134" s="19"/>
      <c r="RMS134" s="19"/>
      <c r="RMT134" s="19"/>
      <c r="RMU134" s="19"/>
      <c r="RMV134" s="19"/>
      <c r="RMW134" s="19"/>
      <c r="RMX134" s="19"/>
      <c r="RMY134" s="19"/>
      <c r="RMZ134" s="19"/>
      <c r="RNA134" s="19"/>
      <c r="RNB134" s="19"/>
      <c r="RNC134" s="19"/>
      <c r="RND134" s="19"/>
      <c r="RNE134" s="19"/>
      <c r="RNF134" s="19"/>
      <c r="RNG134" s="19"/>
      <c r="RNH134" s="19"/>
      <c r="RNI134" s="19"/>
      <c r="RNJ134" s="19"/>
      <c r="RNK134" s="19"/>
      <c r="RNL134" s="19"/>
      <c r="RNM134" s="19"/>
      <c r="RNN134" s="19"/>
      <c r="RNO134" s="19"/>
      <c r="RNP134" s="19"/>
      <c r="RNQ134" s="19"/>
      <c r="RNR134" s="19"/>
      <c r="RNS134" s="19"/>
      <c r="RNT134" s="19"/>
      <c r="RNU134" s="19"/>
      <c r="RNV134" s="19"/>
      <c r="RNW134" s="19"/>
      <c r="RNX134" s="19"/>
      <c r="RNY134" s="19"/>
      <c r="RNZ134" s="19"/>
      <c r="ROA134" s="19"/>
      <c r="ROB134" s="19"/>
      <c r="ROC134" s="19"/>
      <c r="ROD134" s="19"/>
      <c r="ROE134" s="19"/>
      <c r="ROF134" s="19"/>
      <c r="ROG134" s="19"/>
      <c r="ROH134" s="19"/>
      <c r="ROI134" s="19"/>
      <c r="ROJ134" s="19"/>
      <c r="ROK134" s="19"/>
      <c r="ROL134" s="19"/>
      <c r="ROM134" s="19"/>
      <c r="RON134" s="19"/>
      <c r="ROO134" s="19"/>
      <c r="ROP134" s="19"/>
      <c r="ROQ134" s="19"/>
      <c r="ROR134" s="19"/>
      <c r="ROS134" s="19"/>
      <c r="ROT134" s="19"/>
      <c r="ROU134" s="19"/>
      <c r="ROV134" s="19"/>
      <c r="ROW134" s="19"/>
      <c r="ROX134" s="19"/>
      <c r="ROY134" s="19"/>
      <c r="ROZ134" s="19"/>
      <c r="RPA134" s="19"/>
      <c r="RPB134" s="19"/>
      <c r="RPC134" s="19"/>
      <c r="RPD134" s="19"/>
      <c r="RPE134" s="19"/>
      <c r="RPF134" s="19"/>
      <c r="RPG134" s="19"/>
      <c r="RPH134" s="19"/>
      <c r="RPI134" s="19"/>
      <c r="RPJ134" s="19"/>
      <c r="RPK134" s="19"/>
      <c r="RPL134" s="19"/>
      <c r="RPM134" s="19"/>
      <c r="RPN134" s="19"/>
      <c r="RPO134" s="19"/>
      <c r="RPP134" s="19"/>
      <c r="RPQ134" s="19"/>
      <c r="RPR134" s="19"/>
      <c r="RPS134" s="19"/>
      <c r="RPT134" s="19"/>
      <c r="RPU134" s="19"/>
      <c r="RPV134" s="19"/>
      <c r="RPW134" s="19"/>
      <c r="RPX134" s="19"/>
      <c r="RPY134" s="19"/>
      <c r="RPZ134" s="19"/>
      <c r="RQA134" s="19"/>
      <c r="RQB134" s="19"/>
      <c r="RQC134" s="19"/>
      <c r="RQD134" s="19"/>
      <c r="RQE134" s="19"/>
      <c r="RQF134" s="19"/>
      <c r="RQG134" s="19"/>
      <c r="RQH134" s="19"/>
      <c r="RQI134" s="19"/>
      <c r="RQJ134" s="19"/>
      <c r="RQK134" s="19"/>
      <c r="RQL134" s="19"/>
      <c r="RQM134" s="19"/>
      <c r="RQN134" s="19"/>
      <c r="RQO134" s="19"/>
      <c r="RQP134" s="19"/>
      <c r="RQQ134" s="19"/>
      <c r="RQR134" s="19"/>
      <c r="RQS134" s="19"/>
      <c r="RQT134" s="19"/>
      <c r="RQU134" s="19"/>
      <c r="RQV134" s="19"/>
      <c r="RQW134" s="19"/>
      <c r="RQX134" s="19"/>
      <c r="RQY134" s="19"/>
      <c r="RQZ134" s="19"/>
      <c r="RRA134" s="19"/>
      <c r="RRB134" s="19"/>
      <c r="RRC134" s="19"/>
      <c r="RRD134" s="19"/>
      <c r="RRE134" s="19"/>
      <c r="RRF134" s="19"/>
      <c r="RRG134" s="19"/>
      <c r="RRH134" s="19"/>
      <c r="RRI134" s="19"/>
      <c r="RRJ134" s="19"/>
      <c r="RRK134" s="19"/>
      <c r="RRL134" s="19"/>
      <c r="RRM134" s="19"/>
      <c r="RRN134" s="19"/>
      <c r="RRO134" s="19"/>
      <c r="RRP134" s="19"/>
      <c r="RRQ134" s="19"/>
      <c r="RRR134" s="19"/>
      <c r="RRS134" s="19"/>
      <c r="RRT134" s="19"/>
      <c r="RRU134" s="19"/>
      <c r="RRV134" s="19"/>
      <c r="RRW134" s="19"/>
      <c r="RRX134" s="19"/>
      <c r="RRY134" s="19"/>
      <c r="RRZ134" s="19"/>
      <c r="RSA134" s="19"/>
      <c r="RSB134" s="19"/>
      <c r="RSC134" s="19"/>
      <c r="RSD134" s="19"/>
      <c r="RSE134" s="19"/>
      <c r="RSF134" s="19"/>
      <c r="RSG134" s="19"/>
      <c r="RSH134" s="19"/>
      <c r="RSI134" s="19"/>
      <c r="RSJ134" s="19"/>
      <c r="RSK134" s="19"/>
      <c r="RSL134" s="19"/>
      <c r="RSM134" s="19"/>
      <c r="RSN134" s="19"/>
      <c r="RSO134" s="19"/>
      <c r="RSP134" s="19"/>
      <c r="RSQ134" s="19"/>
      <c r="RSR134" s="19"/>
      <c r="RSS134" s="19"/>
      <c r="RST134" s="19"/>
      <c r="RSU134" s="19"/>
      <c r="RSV134" s="19"/>
      <c r="RSW134" s="19"/>
      <c r="RSX134" s="19"/>
      <c r="RSY134" s="19"/>
      <c r="RSZ134" s="19"/>
      <c r="RTA134" s="19"/>
      <c r="RTB134" s="19"/>
      <c r="RTC134" s="19"/>
      <c r="RTD134" s="19"/>
      <c r="RTE134" s="19"/>
      <c r="RTF134" s="19"/>
      <c r="RTG134" s="19"/>
      <c r="RTH134" s="19"/>
      <c r="RTI134" s="19"/>
      <c r="RTJ134" s="19"/>
      <c r="RTK134" s="19"/>
      <c r="RTL134" s="19"/>
      <c r="RTM134" s="19"/>
      <c r="RTN134" s="19"/>
      <c r="RTO134" s="19"/>
      <c r="RTP134" s="19"/>
      <c r="RTQ134" s="19"/>
      <c r="RTR134" s="19"/>
      <c r="RTS134" s="19"/>
      <c r="RTT134" s="19"/>
      <c r="RTU134" s="19"/>
      <c r="RTV134" s="19"/>
      <c r="RTW134" s="19"/>
      <c r="RTX134" s="19"/>
      <c r="RTY134" s="19"/>
      <c r="RTZ134" s="19"/>
      <c r="RUA134" s="19"/>
      <c r="RUB134" s="19"/>
      <c r="RUC134" s="19"/>
      <c r="RUD134" s="19"/>
      <c r="RUE134" s="19"/>
      <c r="RUF134" s="19"/>
      <c r="RUG134" s="19"/>
      <c r="RUH134" s="19"/>
      <c r="RUI134" s="19"/>
      <c r="RUJ134" s="19"/>
      <c r="RUK134" s="19"/>
      <c r="RUL134" s="19"/>
      <c r="RUM134" s="19"/>
      <c r="RUN134" s="19"/>
      <c r="RUO134" s="19"/>
      <c r="RUP134" s="19"/>
      <c r="RUQ134" s="19"/>
      <c r="RUR134" s="19"/>
      <c r="RUS134" s="19"/>
      <c r="RUT134" s="19"/>
      <c r="RUU134" s="19"/>
      <c r="RUV134" s="19"/>
      <c r="RUW134" s="19"/>
      <c r="RUX134" s="19"/>
      <c r="RUY134" s="19"/>
      <c r="RUZ134" s="19"/>
      <c r="RVA134" s="19"/>
      <c r="RVB134" s="19"/>
      <c r="RVC134" s="19"/>
      <c r="RVD134" s="19"/>
      <c r="RVE134" s="19"/>
      <c r="RVF134" s="19"/>
      <c r="RVG134" s="19"/>
      <c r="RVH134" s="19"/>
      <c r="RVI134" s="19"/>
      <c r="RVJ134" s="19"/>
      <c r="RVK134" s="19"/>
      <c r="RVL134" s="19"/>
      <c r="RVM134" s="19"/>
      <c r="RVN134" s="19"/>
      <c r="RVO134" s="19"/>
      <c r="RVP134" s="19"/>
      <c r="RVQ134" s="19"/>
      <c r="RVR134" s="19"/>
      <c r="RVS134" s="19"/>
      <c r="RVT134" s="19"/>
      <c r="RVU134" s="19"/>
      <c r="RVV134" s="19"/>
      <c r="RVW134" s="19"/>
      <c r="RVX134" s="19"/>
      <c r="RVY134" s="19"/>
      <c r="RVZ134" s="19"/>
      <c r="RWA134" s="19"/>
      <c r="RWB134" s="19"/>
      <c r="RWC134" s="19"/>
      <c r="RWD134" s="19"/>
      <c r="RWE134" s="19"/>
      <c r="RWF134" s="19"/>
      <c r="RWG134" s="19"/>
      <c r="RWH134" s="19"/>
      <c r="RWI134" s="19"/>
      <c r="RWJ134" s="19"/>
      <c r="RWK134" s="19"/>
      <c r="RWL134" s="19"/>
      <c r="RWM134" s="19"/>
      <c r="RWN134" s="19"/>
      <c r="RWO134" s="19"/>
      <c r="RWP134" s="19"/>
      <c r="RWQ134" s="19"/>
      <c r="RWR134" s="19"/>
      <c r="RWS134" s="19"/>
      <c r="RWT134" s="19"/>
      <c r="RWU134" s="19"/>
      <c r="RWV134" s="19"/>
      <c r="RWW134" s="19"/>
      <c r="RWX134" s="19"/>
      <c r="RWY134" s="19"/>
      <c r="RWZ134" s="19"/>
      <c r="RXA134" s="19"/>
      <c r="RXB134" s="19"/>
      <c r="RXC134" s="19"/>
      <c r="RXD134" s="19"/>
      <c r="RXE134" s="19"/>
      <c r="RXF134" s="19"/>
      <c r="RXG134" s="19"/>
      <c r="RXH134" s="19"/>
      <c r="RXI134" s="19"/>
      <c r="RXJ134" s="19"/>
      <c r="RXK134" s="19"/>
      <c r="RXL134" s="19"/>
      <c r="RXM134" s="19"/>
      <c r="RXN134" s="19"/>
      <c r="RXO134" s="19"/>
      <c r="RXP134" s="19"/>
      <c r="RXQ134" s="19"/>
      <c r="RXR134" s="19"/>
      <c r="RXS134" s="19"/>
      <c r="RXT134" s="19"/>
      <c r="RXU134" s="19"/>
      <c r="RXV134" s="19"/>
      <c r="RXW134" s="19"/>
      <c r="RXX134" s="19"/>
      <c r="RXY134" s="19"/>
      <c r="RXZ134" s="19"/>
      <c r="RYA134" s="19"/>
      <c r="RYB134" s="19"/>
      <c r="RYC134" s="19"/>
      <c r="RYD134" s="19"/>
      <c r="RYE134" s="19"/>
      <c r="RYF134" s="19"/>
      <c r="RYG134" s="19"/>
      <c r="RYH134" s="19"/>
      <c r="RYI134" s="19"/>
      <c r="RYJ134" s="19"/>
      <c r="RYK134" s="19"/>
      <c r="RYL134" s="19"/>
      <c r="RYM134" s="19"/>
      <c r="RYN134" s="19"/>
      <c r="RYO134" s="19"/>
      <c r="RYP134" s="19"/>
      <c r="RYQ134" s="19"/>
      <c r="RYR134" s="19"/>
      <c r="RYS134" s="19"/>
      <c r="RYT134" s="19"/>
      <c r="RYU134" s="19"/>
      <c r="RYV134" s="19"/>
      <c r="RYW134" s="19"/>
      <c r="RYX134" s="19"/>
      <c r="RYY134" s="19"/>
      <c r="RYZ134" s="19"/>
      <c r="RZA134" s="19"/>
      <c r="RZB134" s="19"/>
      <c r="RZC134" s="19"/>
      <c r="RZD134" s="19"/>
      <c r="RZE134" s="19"/>
      <c r="RZF134" s="19"/>
      <c r="RZG134" s="19"/>
      <c r="RZH134" s="19"/>
      <c r="RZI134" s="19"/>
      <c r="RZJ134" s="19"/>
      <c r="RZK134" s="19"/>
      <c r="RZL134" s="19"/>
      <c r="RZM134" s="19"/>
      <c r="RZN134" s="19"/>
      <c r="RZO134" s="19"/>
      <c r="RZP134" s="19"/>
      <c r="RZQ134" s="19"/>
      <c r="RZR134" s="19"/>
      <c r="RZS134" s="19"/>
      <c r="RZT134" s="19"/>
      <c r="RZU134" s="19"/>
      <c r="RZV134" s="19"/>
      <c r="RZW134" s="19"/>
      <c r="RZX134" s="19"/>
      <c r="RZY134" s="19"/>
      <c r="RZZ134" s="19"/>
      <c r="SAA134" s="19"/>
      <c r="SAB134" s="19"/>
      <c r="SAC134" s="19"/>
      <c r="SAD134" s="19"/>
      <c r="SAE134" s="19"/>
      <c r="SAF134" s="19"/>
      <c r="SAG134" s="19"/>
      <c r="SAH134" s="19"/>
      <c r="SAI134" s="19"/>
      <c r="SAJ134" s="19"/>
      <c r="SAK134" s="19"/>
      <c r="SAL134" s="19"/>
      <c r="SAM134" s="19"/>
      <c r="SAN134" s="19"/>
      <c r="SAO134" s="19"/>
      <c r="SAP134" s="19"/>
      <c r="SAQ134" s="19"/>
      <c r="SAR134" s="19"/>
      <c r="SAS134" s="19"/>
      <c r="SAT134" s="19"/>
      <c r="SAU134" s="19"/>
      <c r="SAV134" s="19"/>
      <c r="SAW134" s="19"/>
      <c r="SAX134" s="19"/>
      <c r="SAY134" s="19"/>
      <c r="SAZ134" s="19"/>
      <c r="SBA134" s="19"/>
      <c r="SBB134" s="19"/>
      <c r="SBC134" s="19"/>
      <c r="SBD134" s="19"/>
      <c r="SBE134" s="19"/>
      <c r="SBF134" s="19"/>
      <c r="SBG134" s="19"/>
      <c r="SBH134" s="19"/>
      <c r="SBI134" s="19"/>
      <c r="SBJ134" s="19"/>
      <c r="SBK134" s="19"/>
      <c r="SBL134" s="19"/>
      <c r="SBM134" s="19"/>
      <c r="SBN134" s="19"/>
      <c r="SBO134" s="19"/>
      <c r="SBP134" s="19"/>
      <c r="SBQ134" s="19"/>
      <c r="SBR134" s="19"/>
      <c r="SBS134" s="19"/>
      <c r="SBT134" s="19"/>
      <c r="SBU134" s="19"/>
      <c r="SBV134" s="19"/>
      <c r="SBW134" s="19"/>
      <c r="SBX134" s="19"/>
      <c r="SBY134" s="19"/>
      <c r="SBZ134" s="19"/>
      <c r="SCA134" s="19"/>
      <c r="SCB134" s="19"/>
      <c r="SCC134" s="19"/>
      <c r="SCD134" s="19"/>
      <c r="SCE134" s="19"/>
      <c r="SCF134" s="19"/>
      <c r="SCG134" s="19"/>
      <c r="SCH134" s="19"/>
      <c r="SCI134" s="19"/>
      <c r="SCJ134" s="19"/>
      <c r="SCK134" s="19"/>
      <c r="SCL134" s="19"/>
      <c r="SCM134" s="19"/>
      <c r="SCN134" s="19"/>
      <c r="SCO134" s="19"/>
      <c r="SCP134" s="19"/>
      <c r="SCQ134" s="19"/>
      <c r="SCR134" s="19"/>
      <c r="SCS134" s="19"/>
      <c r="SCT134" s="19"/>
      <c r="SCU134" s="19"/>
      <c r="SCV134" s="19"/>
      <c r="SCW134" s="19"/>
      <c r="SCX134" s="19"/>
      <c r="SCY134" s="19"/>
      <c r="SCZ134" s="19"/>
      <c r="SDA134" s="19"/>
      <c r="SDB134" s="19"/>
      <c r="SDC134" s="19"/>
      <c r="SDD134" s="19"/>
      <c r="SDE134" s="19"/>
      <c r="SDF134" s="19"/>
      <c r="SDG134" s="19"/>
      <c r="SDH134" s="19"/>
      <c r="SDI134" s="19"/>
      <c r="SDJ134" s="19"/>
      <c r="SDK134" s="19"/>
      <c r="SDL134" s="19"/>
      <c r="SDM134" s="19"/>
      <c r="SDN134" s="19"/>
      <c r="SDO134" s="19"/>
      <c r="SDP134" s="19"/>
      <c r="SDQ134" s="19"/>
      <c r="SDR134" s="19"/>
      <c r="SDS134" s="19"/>
      <c r="SDT134" s="19"/>
      <c r="SDU134" s="19"/>
      <c r="SDV134" s="19"/>
      <c r="SDW134" s="19"/>
      <c r="SDX134" s="19"/>
      <c r="SDY134" s="19"/>
      <c r="SDZ134" s="19"/>
      <c r="SEA134" s="19"/>
      <c r="SEB134" s="19"/>
      <c r="SEC134" s="19"/>
      <c r="SED134" s="19"/>
      <c r="SEE134" s="19"/>
      <c r="SEF134" s="19"/>
      <c r="SEG134" s="19"/>
      <c r="SEH134" s="19"/>
      <c r="SEI134" s="19"/>
      <c r="SEJ134" s="19"/>
      <c r="SEK134" s="19"/>
      <c r="SEL134" s="19"/>
      <c r="SEM134" s="19"/>
      <c r="SEN134" s="19"/>
      <c r="SEO134" s="19"/>
      <c r="SEP134" s="19"/>
      <c r="SEQ134" s="19"/>
      <c r="SER134" s="19"/>
      <c r="SES134" s="19"/>
      <c r="SET134" s="19"/>
      <c r="SEU134" s="19"/>
      <c r="SEV134" s="19"/>
      <c r="SEW134" s="19"/>
      <c r="SEX134" s="19"/>
      <c r="SEY134" s="19"/>
      <c r="SEZ134" s="19"/>
      <c r="SFA134" s="19"/>
      <c r="SFB134" s="19"/>
      <c r="SFC134" s="19"/>
      <c r="SFD134" s="19"/>
      <c r="SFE134" s="19"/>
      <c r="SFF134" s="19"/>
      <c r="SFG134" s="19"/>
      <c r="SFH134" s="19"/>
      <c r="SFI134" s="19"/>
      <c r="SFJ134" s="19"/>
      <c r="SFK134" s="19"/>
      <c r="SFL134" s="19"/>
      <c r="SFM134" s="19"/>
      <c r="SFN134" s="19"/>
      <c r="SFO134" s="19"/>
      <c r="SFP134" s="19"/>
      <c r="SFQ134" s="19"/>
      <c r="SFR134" s="19"/>
      <c r="SFS134" s="19"/>
      <c r="SFT134" s="19"/>
      <c r="SFU134" s="19"/>
      <c r="SFV134" s="19"/>
      <c r="SFW134" s="19"/>
      <c r="SFX134" s="19"/>
      <c r="SFY134" s="19"/>
      <c r="SFZ134" s="19"/>
      <c r="SGA134" s="19"/>
      <c r="SGB134" s="19"/>
      <c r="SGC134" s="19"/>
      <c r="SGD134" s="19"/>
      <c r="SGE134" s="19"/>
      <c r="SGF134" s="19"/>
      <c r="SGG134" s="19"/>
      <c r="SGH134" s="19"/>
      <c r="SGI134" s="19"/>
      <c r="SGJ134" s="19"/>
      <c r="SGK134" s="19"/>
      <c r="SGL134" s="19"/>
      <c r="SGM134" s="19"/>
      <c r="SGN134" s="19"/>
      <c r="SGO134" s="19"/>
      <c r="SGP134" s="19"/>
      <c r="SGQ134" s="19"/>
      <c r="SGR134" s="19"/>
      <c r="SGS134" s="19"/>
      <c r="SGT134" s="19"/>
      <c r="SGU134" s="19"/>
      <c r="SGV134" s="19"/>
      <c r="SGW134" s="19"/>
      <c r="SGX134" s="19"/>
      <c r="SGY134" s="19"/>
      <c r="SGZ134" s="19"/>
      <c r="SHA134" s="19"/>
      <c r="SHB134" s="19"/>
      <c r="SHC134" s="19"/>
      <c r="SHD134" s="19"/>
      <c r="SHE134" s="19"/>
      <c r="SHF134" s="19"/>
      <c r="SHG134" s="19"/>
      <c r="SHH134" s="19"/>
      <c r="SHI134" s="19"/>
      <c r="SHJ134" s="19"/>
      <c r="SHK134" s="19"/>
      <c r="SHL134" s="19"/>
      <c r="SHM134" s="19"/>
      <c r="SHN134" s="19"/>
      <c r="SHO134" s="19"/>
      <c r="SHP134" s="19"/>
      <c r="SHQ134" s="19"/>
      <c r="SHR134" s="19"/>
      <c r="SHS134" s="19"/>
      <c r="SHT134" s="19"/>
      <c r="SHU134" s="19"/>
      <c r="SHV134" s="19"/>
      <c r="SHW134" s="19"/>
      <c r="SHX134" s="19"/>
      <c r="SHY134" s="19"/>
      <c r="SHZ134" s="19"/>
      <c r="SIA134" s="19"/>
      <c r="SIB134" s="19"/>
      <c r="SIC134" s="19"/>
      <c r="SID134" s="19"/>
      <c r="SIE134" s="19"/>
      <c r="SIF134" s="19"/>
      <c r="SIG134" s="19"/>
      <c r="SIH134" s="19"/>
      <c r="SII134" s="19"/>
      <c r="SIJ134" s="19"/>
      <c r="SIK134" s="19"/>
      <c r="SIL134" s="19"/>
      <c r="SIM134" s="19"/>
      <c r="SIN134" s="19"/>
      <c r="SIO134" s="19"/>
      <c r="SIP134" s="19"/>
      <c r="SIQ134" s="19"/>
      <c r="SIR134" s="19"/>
      <c r="SIS134" s="19"/>
      <c r="SIT134" s="19"/>
      <c r="SIU134" s="19"/>
      <c r="SIV134" s="19"/>
      <c r="SIW134" s="19"/>
      <c r="SIX134" s="19"/>
      <c r="SIY134" s="19"/>
      <c r="SIZ134" s="19"/>
      <c r="SJA134" s="19"/>
      <c r="SJB134" s="19"/>
      <c r="SJC134" s="19"/>
      <c r="SJD134" s="19"/>
      <c r="SJE134" s="19"/>
      <c r="SJF134" s="19"/>
      <c r="SJG134" s="19"/>
      <c r="SJH134" s="19"/>
      <c r="SJI134" s="19"/>
      <c r="SJJ134" s="19"/>
      <c r="SJK134" s="19"/>
      <c r="SJL134" s="19"/>
      <c r="SJM134" s="19"/>
      <c r="SJN134" s="19"/>
      <c r="SJO134" s="19"/>
      <c r="SJP134" s="19"/>
      <c r="SJQ134" s="19"/>
      <c r="SJR134" s="19"/>
      <c r="SJS134" s="19"/>
      <c r="SJT134" s="19"/>
      <c r="SJU134" s="19"/>
      <c r="SJV134" s="19"/>
      <c r="SJW134" s="19"/>
      <c r="SJX134" s="19"/>
      <c r="SJY134" s="19"/>
      <c r="SJZ134" s="19"/>
      <c r="SKA134" s="19"/>
      <c r="SKB134" s="19"/>
      <c r="SKC134" s="19"/>
      <c r="SKD134" s="19"/>
      <c r="SKE134" s="19"/>
      <c r="SKF134" s="19"/>
      <c r="SKG134" s="19"/>
      <c r="SKH134" s="19"/>
      <c r="SKI134" s="19"/>
      <c r="SKJ134" s="19"/>
      <c r="SKK134" s="19"/>
      <c r="SKL134" s="19"/>
      <c r="SKM134" s="19"/>
      <c r="SKN134" s="19"/>
      <c r="SKO134" s="19"/>
      <c r="SKP134" s="19"/>
      <c r="SKQ134" s="19"/>
      <c r="SKR134" s="19"/>
      <c r="SKS134" s="19"/>
      <c r="SKT134" s="19"/>
      <c r="SKU134" s="19"/>
      <c r="SKV134" s="19"/>
      <c r="SKW134" s="19"/>
      <c r="SKX134" s="19"/>
      <c r="SKY134" s="19"/>
      <c r="SKZ134" s="19"/>
      <c r="SLA134" s="19"/>
      <c r="SLB134" s="19"/>
      <c r="SLC134" s="19"/>
      <c r="SLD134" s="19"/>
      <c r="SLE134" s="19"/>
      <c r="SLF134" s="19"/>
      <c r="SLG134" s="19"/>
      <c r="SLH134" s="19"/>
      <c r="SLI134" s="19"/>
      <c r="SLJ134" s="19"/>
      <c r="SLK134" s="19"/>
      <c r="SLL134" s="19"/>
      <c r="SLM134" s="19"/>
      <c r="SLN134" s="19"/>
      <c r="SLO134" s="19"/>
      <c r="SLP134" s="19"/>
      <c r="SLQ134" s="19"/>
      <c r="SLR134" s="19"/>
      <c r="SLS134" s="19"/>
      <c r="SLT134" s="19"/>
      <c r="SLU134" s="19"/>
      <c r="SLV134" s="19"/>
      <c r="SLW134" s="19"/>
      <c r="SLX134" s="19"/>
      <c r="SLY134" s="19"/>
      <c r="SLZ134" s="19"/>
      <c r="SMA134" s="19"/>
      <c r="SMB134" s="19"/>
      <c r="SMC134" s="19"/>
      <c r="SMD134" s="19"/>
      <c r="SME134" s="19"/>
      <c r="SMF134" s="19"/>
      <c r="SMG134" s="19"/>
      <c r="SMH134" s="19"/>
      <c r="SMI134" s="19"/>
      <c r="SMJ134" s="19"/>
      <c r="SMK134" s="19"/>
      <c r="SML134" s="19"/>
      <c r="SMM134" s="19"/>
      <c r="SMN134" s="19"/>
      <c r="SMO134" s="19"/>
      <c r="SMP134" s="19"/>
      <c r="SMQ134" s="19"/>
      <c r="SMR134" s="19"/>
      <c r="SMS134" s="19"/>
      <c r="SMT134" s="19"/>
      <c r="SMU134" s="19"/>
      <c r="SMV134" s="19"/>
      <c r="SMW134" s="19"/>
      <c r="SMX134" s="19"/>
      <c r="SMY134" s="19"/>
      <c r="SMZ134" s="19"/>
      <c r="SNA134" s="19"/>
      <c r="SNB134" s="19"/>
      <c r="SNC134" s="19"/>
      <c r="SND134" s="19"/>
      <c r="SNE134" s="19"/>
      <c r="SNF134" s="19"/>
      <c r="SNG134" s="19"/>
      <c r="SNH134" s="19"/>
      <c r="SNI134" s="19"/>
      <c r="SNJ134" s="19"/>
      <c r="SNK134" s="19"/>
      <c r="SNL134" s="19"/>
      <c r="SNM134" s="19"/>
      <c r="SNN134" s="19"/>
      <c r="SNO134" s="19"/>
      <c r="SNP134" s="19"/>
      <c r="SNQ134" s="19"/>
      <c r="SNR134" s="19"/>
      <c r="SNS134" s="19"/>
      <c r="SNT134" s="19"/>
      <c r="SNU134" s="19"/>
      <c r="SNV134" s="19"/>
      <c r="SNW134" s="19"/>
      <c r="SNX134" s="19"/>
      <c r="SNY134" s="19"/>
      <c r="SNZ134" s="19"/>
      <c r="SOA134" s="19"/>
      <c r="SOB134" s="19"/>
      <c r="SOC134" s="19"/>
      <c r="SOD134" s="19"/>
      <c r="SOE134" s="19"/>
      <c r="SOF134" s="19"/>
      <c r="SOG134" s="19"/>
      <c r="SOH134" s="19"/>
      <c r="SOI134" s="19"/>
      <c r="SOJ134" s="19"/>
      <c r="SOK134" s="19"/>
      <c r="SOL134" s="19"/>
      <c r="SOM134" s="19"/>
      <c r="SON134" s="19"/>
      <c r="SOO134" s="19"/>
      <c r="SOP134" s="19"/>
      <c r="SOQ134" s="19"/>
      <c r="SOR134" s="19"/>
      <c r="SOS134" s="19"/>
      <c r="SOT134" s="19"/>
      <c r="SOU134" s="19"/>
      <c r="SOV134" s="19"/>
      <c r="SOW134" s="19"/>
      <c r="SOX134" s="19"/>
      <c r="SOY134" s="19"/>
      <c r="SOZ134" s="19"/>
      <c r="SPA134" s="19"/>
      <c r="SPB134" s="19"/>
      <c r="SPC134" s="19"/>
      <c r="SPD134" s="19"/>
      <c r="SPE134" s="19"/>
      <c r="SPF134" s="19"/>
      <c r="SPG134" s="19"/>
      <c r="SPH134" s="19"/>
      <c r="SPI134" s="19"/>
      <c r="SPJ134" s="19"/>
      <c r="SPK134" s="19"/>
      <c r="SPL134" s="19"/>
      <c r="SPM134" s="19"/>
      <c r="SPN134" s="19"/>
      <c r="SPO134" s="19"/>
      <c r="SPP134" s="19"/>
      <c r="SPQ134" s="19"/>
      <c r="SPR134" s="19"/>
      <c r="SPS134" s="19"/>
      <c r="SPT134" s="19"/>
      <c r="SPU134" s="19"/>
      <c r="SPV134" s="19"/>
      <c r="SPW134" s="19"/>
      <c r="SPX134" s="19"/>
      <c r="SPY134" s="19"/>
      <c r="SPZ134" s="19"/>
      <c r="SQA134" s="19"/>
      <c r="SQB134" s="19"/>
      <c r="SQC134" s="19"/>
      <c r="SQD134" s="19"/>
      <c r="SQE134" s="19"/>
      <c r="SQF134" s="19"/>
      <c r="SQG134" s="19"/>
      <c r="SQH134" s="19"/>
      <c r="SQI134" s="19"/>
      <c r="SQJ134" s="19"/>
      <c r="SQK134" s="19"/>
      <c r="SQL134" s="19"/>
      <c r="SQM134" s="19"/>
      <c r="SQN134" s="19"/>
      <c r="SQO134" s="19"/>
      <c r="SQP134" s="19"/>
      <c r="SQQ134" s="19"/>
      <c r="SQR134" s="19"/>
      <c r="SQS134" s="19"/>
      <c r="SQT134" s="19"/>
      <c r="SQU134" s="19"/>
      <c r="SQV134" s="19"/>
      <c r="SQW134" s="19"/>
      <c r="SQX134" s="19"/>
      <c r="SQY134" s="19"/>
      <c r="SQZ134" s="19"/>
      <c r="SRA134" s="19"/>
      <c r="SRB134" s="19"/>
      <c r="SRC134" s="19"/>
      <c r="SRD134" s="19"/>
      <c r="SRE134" s="19"/>
      <c r="SRF134" s="19"/>
      <c r="SRG134" s="19"/>
      <c r="SRH134" s="19"/>
      <c r="SRI134" s="19"/>
      <c r="SRJ134" s="19"/>
      <c r="SRK134" s="19"/>
      <c r="SRL134" s="19"/>
      <c r="SRM134" s="19"/>
      <c r="SRN134" s="19"/>
      <c r="SRO134" s="19"/>
      <c r="SRP134" s="19"/>
      <c r="SRQ134" s="19"/>
      <c r="SRR134" s="19"/>
      <c r="SRS134" s="19"/>
      <c r="SRT134" s="19"/>
      <c r="SRU134" s="19"/>
      <c r="SRV134" s="19"/>
      <c r="SRW134" s="19"/>
      <c r="SRX134" s="19"/>
      <c r="SRY134" s="19"/>
      <c r="SRZ134" s="19"/>
      <c r="SSA134" s="19"/>
      <c r="SSB134" s="19"/>
      <c r="SSC134" s="19"/>
      <c r="SSD134" s="19"/>
      <c r="SSE134" s="19"/>
      <c r="SSF134" s="19"/>
      <c r="SSG134" s="19"/>
      <c r="SSH134" s="19"/>
      <c r="SSI134" s="19"/>
      <c r="SSJ134" s="19"/>
      <c r="SSK134" s="19"/>
      <c r="SSL134" s="19"/>
      <c r="SSM134" s="19"/>
      <c r="SSN134" s="19"/>
      <c r="SSO134" s="19"/>
      <c r="SSP134" s="19"/>
      <c r="SSQ134" s="19"/>
      <c r="SSR134" s="19"/>
      <c r="SSS134" s="19"/>
      <c r="SST134" s="19"/>
      <c r="SSU134" s="19"/>
      <c r="SSV134" s="19"/>
      <c r="SSW134" s="19"/>
      <c r="SSX134" s="19"/>
      <c r="SSY134" s="19"/>
      <c r="SSZ134" s="19"/>
      <c r="STA134" s="19"/>
      <c r="STB134" s="19"/>
      <c r="STC134" s="19"/>
      <c r="STD134" s="19"/>
      <c r="STE134" s="19"/>
      <c r="STF134" s="19"/>
      <c r="STG134" s="19"/>
      <c r="STH134" s="19"/>
      <c r="STI134" s="19"/>
      <c r="STJ134" s="19"/>
      <c r="STK134" s="19"/>
      <c r="STL134" s="19"/>
      <c r="STM134" s="19"/>
      <c r="STN134" s="19"/>
      <c r="STO134" s="19"/>
      <c r="STP134" s="19"/>
      <c r="STQ134" s="19"/>
      <c r="STR134" s="19"/>
      <c r="STS134" s="19"/>
      <c r="STT134" s="19"/>
      <c r="STU134" s="19"/>
      <c r="STV134" s="19"/>
      <c r="STW134" s="19"/>
      <c r="STX134" s="19"/>
      <c r="STY134" s="19"/>
      <c r="STZ134" s="19"/>
      <c r="SUA134" s="19"/>
      <c r="SUB134" s="19"/>
      <c r="SUC134" s="19"/>
      <c r="SUD134" s="19"/>
      <c r="SUE134" s="19"/>
      <c r="SUF134" s="19"/>
      <c r="SUG134" s="19"/>
      <c r="SUH134" s="19"/>
      <c r="SUI134" s="19"/>
      <c r="SUJ134" s="19"/>
      <c r="SUK134" s="19"/>
      <c r="SUL134" s="19"/>
      <c r="SUM134" s="19"/>
      <c r="SUN134" s="19"/>
      <c r="SUO134" s="19"/>
      <c r="SUP134" s="19"/>
      <c r="SUQ134" s="19"/>
      <c r="SUR134" s="19"/>
      <c r="SUS134" s="19"/>
      <c r="SUT134" s="19"/>
      <c r="SUU134" s="19"/>
      <c r="SUV134" s="19"/>
      <c r="SUW134" s="19"/>
      <c r="SUX134" s="19"/>
      <c r="SUY134" s="19"/>
      <c r="SUZ134" s="19"/>
      <c r="SVA134" s="19"/>
      <c r="SVB134" s="19"/>
      <c r="SVC134" s="19"/>
      <c r="SVD134" s="19"/>
      <c r="SVE134" s="19"/>
      <c r="SVF134" s="19"/>
      <c r="SVG134" s="19"/>
      <c r="SVH134" s="19"/>
      <c r="SVI134" s="19"/>
      <c r="SVJ134" s="19"/>
      <c r="SVK134" s="19"/>
      <c r="SVL134" s="19"/>
      <c r="SVM134" s="19"/>
      <c r="SVN134" s="19"/>
      <c r="SVO134" s="19"/>
      <c r="SVP134" s="19"/>
      <c r="SVQ134" s="19"/>
      <c r="SVR134" s="19"/>
      <c r="SVS134" s="19"/>
      <c r="SVT134" s="19"/>
      <c r="SVU134" s="19"/>
      <c r="SVV134" s="19"/>
      <c r="SVW134" s="19"/>
      <c r="SVX134" s="19"/>
      <c r="SVY134" s="19"/>
      <c r="SVZ134" s="19"/>
      <c r="SWA134" s="19"/>
      <c r="SWB134" s="19"/>
      <c r="SWC134" s="19"/>
      <c r="SWD134" s="19"/>
      <c r="SWE134" s="19"/>
      <c r="SWF134" s="19"/>
      <c r="SWG134" s="19"/>
      <c r="SWH134" s="19"/>
      <c r="SWI134" s="19"/>
      <c r="SWJ134" s="19"/>
      <c r="SWK134" s="19"/>
      <c r="SWL134" s="19"/>
      <c r="SWM134" s="19"/>
      <c r="SWN134" s="19"/>
      <c r="SWO134" s="19"/>
      <c r="SWP134" s="19"/>
      <c r="SWQ134" s="19"/>
      <c r="SWR134" s="19"/>
      <c r="SWS134" s="19"/>
      <c r="SWT134" s="19"/>
      <c r="SWU134" s="19"/>
      <c r="SWV134" s="19"/>
      <c r="SWW134" s="19"/>
      <c r="SWX134" s="19"/>
      <c r="SWY134" s="19"/>
      <c r="SWZ134" s="19"/>
      <c r="SXA134" s="19"/>
      <c r="SXB134" s="19"/>
      <c r="SXC134" s="19"/>
      <c r="SXD134" s="19"/>
      <c r="SXE134" s="19"/>
      <c r="SXF134" s="19"/>
      <c r="SXG134" s="19"/>
      <c r="SXH134" s="19"/>
      <c r="SXI134" s="19"/>
      <c r="SXJ134" s="19"/>
      <c r="SXK134" s="19"/>
      <c r="SXL134" s="19"/>
      <c r="SXM134" s="19"/>
      <c r="SXN134" s="19"/>
      <c r="SXO134" s="19"/>
      <c r="SXP134" s="19"/>
      <c r="SXQ134" s="19"/>
      <c r="SXR134" s="19"/>
      <c r="SXS134" s="19"/>
      <c r="SXT134" s="19"/>
      <c r="SXU134" s="19"/>
      <c r="SXV134" s="19"/>
      <c r="SXW134" s="19"/>
      <c r="SXX134" s="19"/>
      <c r="SXY134" s="19"/>
      <c r="SXZ134" s="19"/>
      <c r="SYA134" s="19"/>
      <c r="SYB134" s="19"/>
      <c r="SYC134" s="19"/>
      <c r="SYD134" s="19"/>
      <c r="SYE134" s="19"/>
      <c r="SYF134" s="19"/>
      <c r="SYG134" s="19"/>
      <c r="SYH134" s="19"/>
      <c r="SYI134" s="19"/>
      <c r="SYJ134" s="19"/>
      <c r="SYK134" s="19"/>
      <c r="SYL134" s="19"/>
      <c r="SYM134" s="19"/>
      <c r="SYN134" s="19"/>
      <c r="SYO134" s="19"/>
      <c r="SYP134" s="19"/>
      <c r="SYQ134" s="19"/>
      <c r="SYR134" s="19"/>
      <c r="SYS134" s="19"/>
      <c r="SYT134" s="19"/>
      <c r="SYU134" s="19"/>
      <c r="SYV134" s="19"/>
      <c r="SYW134" s="19"/>
      <c r="SYX134" s="19"/>
      <c r="SYY134" s="19"/>
      <c r="SYZ134" s="19"/>
      <c r="SZA134" s="19"/>
      <c r="SZB134" s="19"/>
      <c r="SZC134" s="19"/>
      <c r="SZD134" s="19"/>
      <c r="SZE134" s="19"/>
      <c r="SZF134" s="19"/>
      <c r="SZG134" s="19"/>
      <c r="SZH134" s="19"/>
      <c r="SZI134" s="19"/>
      <c r="SZJ134" s="19"/>
      <c r="SZK134" s="19"/>
      <c r="SZL134" s="19"/>
      <c r="SZM134" s="19"/>
      <c r="SZN134" s="19"/>
      <c r="SZO134" s="19"/>
      <c r="SZP134" s="19"/>
      <c r="SZQ134" s="19"/>
      <c r="SZR134" s="19"/>
      <c r="SZS134" s="19"/>
      <c r="SZT134" s="19"/>
      <c r="SZU134" s="19"/>
      <c r="SZV134" s="19"/>
      <c r="SZW134" s="19"/>
      <c r="SZX134" s="19"/>
      <c r="SZY134" s="19"/>
      <c r="SZZ134" s="19"/>
      <c r="TAA134" s="19"/>
      <c r="TAB134" s="19"/>
      <c r="TAC134" s="19"/>
      <c r="TAD134" s="19"/>
      <c r="TAE134" s="19"/>
      <c r="TAF134" s="19"/>
      <c r="TAG134" s="19"/>
      <c r="TAH134" s="19"/>
      <c r="TAI134" s="19"/>
      <c r="TAJ134" s="19"/>
      <c r="TAK134" s="19"/>
      <c r="TAL134" s="19"/>
      <c r="TAM134" s="19"/>
      <c r="TAN134" s="19"/>
      <c r="TAO134" s="19"/>
      <c r="TAP134" s="19"/>
      <c r="TAQ134" s="19"/>
      <c r="TAR134" s="19"/>
      <c r="TAS134" s="19"/>
      <c r="TAT134" s="19"/>
      <c r="TAU134" s="19"/>
      <c r="TAV134" s="19"/>
      <c r="TAW134" s="19"/>
      <c r="TAX134" s="19"/>
      <c r="TAY134" s="19"/>
      <c r="TAZ134" s="19"/>
      <c r="TBA134" s="19"/>
      <c r="TBB134" s="19"/>
      <c r="TBC134" s="19"/>
      <c r="TBD134" s="19"/>
      <c r="TBE134" s="19"/>
      <c r="TBF134" s="19"/>
      <c r="TBG134" s="19"/>
      <c r="TBH134" s="19"/>
      <c r="TBI134" s="19"/>
      <c r="TBJ134" s="19"/>
      <c r="TBK134" s="19"/>
      <c r="TBL134" s="19"/>
      <c r="TBM134" s="19"/>
      <c r="TBN134" s="19"/>
      <c r="TBO134" s="19"/>
      <c r="TBP134" s="19"/>
      <c r="TBQ134" s="19"/>
      <c r="TBR134" s="19"/>
      <c r="TBS134" s="19"/>
      <c r="TBT134" s="19"/>
      <c r="TBU134" s="19"/>
      <c r="TBV134" s="19"/>
      <c r="TBW134" s="19"/>
      <c r="TBX134" s="19"/>
      <c r="TBY134" s="19"/>
      <c r="TBZ134" s="19"/>
      <c r="TCA134" s="19"/>
      <c r="TCB134" s="19"/>
      <c r="TCC134" s="19"/>
      <c r="TCD134" s="19"/>
      <c r="TCE134" s="19"/>
      <c r="TCF134" s="19"/>
      <c r="TCG134" s="19"/>
      <c r="TCH134" s="19"/>
      <c r="TCI134" s="19"/>
      <c r="TCJ134" s="19"/>
      <c r="TCK134" s="19"/>
      <c r="TCL134" s="19"/>
      <c r="TCM134" s="19"/>
      <c r="TCN134" s="19"/>
      <c r="TCO134" s="19"/>
      <c r="TCP134" s="19"/>
      <c r="TCQ134" s="19"/>
      <c r="TCR134" s="19"/>
      <c r="TCS134" s="19"/>
      <c r="TCT134" s="19"/>
      <c r="TCU134" s="19"/>
      <c r="TCV134" s="19"/>
      <c r="TCW134" s="19"/>
      <c r="TCX134" s="19"/>
      <c r="TCY134" s="19"/>
      <c r="TCZ134" s="19"/>
      <c r="TDA134" s="19"/>
      <c r="TDB134" s="19"/>
      <c r="TDC134" s="19"/>
      <c r="TDD134" s="19"/>
      <c r="TDE134" s="19"/>
      <c r="TDF134" s="19"/>
      <c r="TDG134" s="19"/>
      <c r="TDH134" s="19"/>
      <c r="TDI134" s="19"/>
      <c r="TDJ134" s="19"/>
      <c r="TDK134" s="19"/>
      <c r="TDL134" s="19"/>
      <c r="TDM134" s="19"/>
      <c r="TDN134" s="19"/>
      <c r="TDO134" s="19"/>
      <c r="TDP134" s="19"/>
      <c r="TDQ134" s="19"/>
      <c r="TDR134" s="19"/>
      <c r="TDS134" s="19"/>
      <c r="TDT134" s="19"/>
      <c r="TDU134" s="19"/>
      <c r="TDV134" s="19"/>
      <c r="TDW134" s="19"/>
      <c r="TDX134" s="19"/>
      <c r="TDY134" s="19"/>
      <c r="TDZ134" s="19"/>
      <c r="TEA134" s="19"/>
      <c r="TEB134" s="19"/>
      <c r="TEC134" s="19"/>
      <c r="TED134" s="19"/>
      <c r="TEE134" s="19"/>
      <c r="TEF134" s="19"/>
      <c r="TEG134" s="19"/>
      <c r="TEH134" s="19"/>
      <c r="TEI134" s="19"/>
      <c r="TEJ134" s="19"/>
      <c r="TEK134" s="19"/>
      <c r="TEL134" s="19"/>
      <c r="TEM134" s="19"/>
      <c r="TEN134" s="19"/>
      <c r="TEO134" s="19"/>
      <c r="TEP134" s="19"/>
      <c r="TEQ134" s="19"/>
      <c r="TER134" s="19"/>
      <c r="TES134" s="19"/>
      <c r="TET134" s="19"/>
      <c r="TEU134" s="19"/>
      <c r="TEV134" s="19"/>
      <c r="TEW134" s="19"/>
      <c r="TEX134" s="19"/>
      <c r="TEY134" s="19"/>
      <c r="TEZ134" s="19"/>
      <c r="TFA134" s="19"/>
      <c r="TFB134" s="19"/>
      <c r="TFC134" s="19"/>
      <c r="TFD134" s="19"/>
      <c r="TFE134" s="19"/>
      <c r="TFF134" s="19"/>
      <c r="TFG134" s="19"/>
      <c r="TFH134" s="19"/>
      <c r="TFI134" s="19"/>
      <c r="TFJ134" s="19"/>
      <c r="TFK134" s="19"/>
      <c r="TFL134" s="19"/>
      <c r="TFM134" s="19"/>
      <c r="TFN134" s="19"/>
      <c r="TFO134" s="19"/>
      <c r="TFP134" s="19"/>
      <c r="TFQ134" s="19"/>
      <c r="TFR134" s="19"/>
      <c r="TFS134" s="19"/>
      <c r="TFT134" s="19"/>
      <c r="TFU134" s="19"/>
      <c r="TFV134" s="19"/>
      <c r="TFW134" s="19"/>
      <c r="TFX134" s="19"/>
      <c r="TFY134" s="19"/>
      <c r="TFZ134" s="19"/>
      <c r="TGA134" s="19"/>
      <c r="TGB134" s="19"/>
      <c r="TGC134" s="19"/>
      <c r="TGD134" s="19"/>
      <c r="TGE134" s="19"/>
      <c r="TGF134" s="19"/>
      <c r="TGG134" s="19"/>
      <c r="TGH134" s="19"/>
      <c r="TGI134" s="19"/>
      <c r="TGJ134" s="19"/>
      <c r="TGK134" s="19"/>
      <c r="TGL134" s="19"/>
      <c r="TGM134" s="19"/>
      <c r="TGN134" s="19"/>
      <c r="TGO134" s="19"/>
      <c r="TGP134" s="19"/>
      <c r="TGQ134" s="19"/>
      <c r="TGR134" s="19"/>
      <c r="TGS134" s="19"/>
      <c r="TGT134" s="19"/>
      <c r="TGU134" s="19"/>
      <c r="TGV134" s="19"/>
      <c r="TGW134" s="19"/>
      <c r="TGX134" s="19"/>
      <c r="TGY134" s="19"/>
      <c r="TGZ134" s="19"/>
      <c r="THA134" s="19"/>
      <c r="THB134" s="19"/>
      <c r="THC134" s="19"/>
      <c r="THD134" s="19"/>
      <c r="THE134" s="19"/>
      <c r="THF134" s="19"/>
      <c r="THG134" s="19"/>
      <c r="THH134" s="19"/>
      <c r="THI134" s="19"/>
      <c r="THJ134" s="19"/>
      <c r="THK134" s="19"/>
      <c r="THL134" s="19"/>
      <c r="THM134" s="19"/>
      <c r="THN134" s="19"/>
      <c r="THO134" s="19"/>
      <c r="THP134" s="19"/>
      <c r="THQ134" s="19"/>
      <c r="THR134" s="19"/>
      <c r="THS134" s="19"/>
      <c r="THT134" s="19"/>
      <c r="THU134" s="19"/>
      <c r="THV134" s="19"/>
      <c r="THW134" s="19"/>
      <c r="THX134" s="19"/>
      <c r="THY134" s="19"/>
      <c r="THZ134" s="19"/>
      <c r="TIA134" s="19"/>
      <c r="TIB134" s="19"/>
      <c r="TIC134" s="19"/>
      <c r="TID134" s="19"/>
      <c r="TIE134" s="19"/>
      <c r="TIF134" s="19"/>
      <c r="TIG134" s="19"/>
      <c r="TIH134" s="19"/>
      <c r="TII134" s="19"/>
      <c r="TIJ134" s="19"/>
      <c r="TIK134" s="19"/>
      <c r="TIL134" s="19"/>
      <c r="TIM134" s="19"/>
      <c r="TIN134" s="19"/>
      <c r="TIO134" s="19"/>
      <c r="TIP134" s="19"/>
      <c r="TIQ134" s="19"/>
      <c r="TIR134" s="19"/>
      <c r="TIS134" s="19"/>
      <c r="TIT134" s="19"/>
      <c r="TIU134" s="19"/>
      <c r="TIV134" s="19"/>
      <c r="TIW134" s="19"/>
      <c r="TIX134" s="19"/>
      <c r="TIY134" s="19"/>
      <c r="TIZ134" s="19"/>
      <c r="TJA134" s="19"/>
      <c r="TJB134" s="19"/>
      <c r="TJC134" s="19"/>
      <c r="TJD134" s="19"/>
      <c r="TJE134" s="19"/>
      <c r="TJF134" s="19"/>
      <c r="TJG134" s="19"/>
      <c r="TJH134" s="19"/>
      <c r="TJI134" s="19"/>
      <c r="TJJ134" s="19"/>
      <c r="TJK134" s="19"/>
      <c r="TJL134" s="19"/>
      <c r="TJM134" s="19"/>
      <c r="TJN134" s="19"/>
      <c r="TJO134" s="19"/>
      <c r="TJP134" s="19"/>
      <c r="TJQ134" s="19"/>
      <c r="TJR134" s="19"/>
      <c r="TJS134" s="19"/>
      <c r="TJT134" s="19"/>
      <c r="TJU134" s="19"/>
      <c r="TJV134" s="19"/>
      <c r="TJW134" s="19"/>
      <c r="TJX134" s="19"/>
      <c r="TJY134" s="19"/>
      <c r="TJZ134" s="19"/>
      <c r="TKA134" s="19"/>
      <c r="TKB134" s="19"/>
      <c r="TKC134" s="19"/>
      <c r="TKD134" s="19"/>
      <c r="TKE134" s="19"/>
      <c r="TKF134" s="19"/>
      <c r="TKG134" s="19"/>
      <c r="TKH134" s="19"/>
      <c r="TKI134" s="19"/>
      <c r="TKJ134" s="19"/>
      <c r="TKK134" s="19"/>
      <c r="TKL134" s="19"/>
      <c r="TKM134" s="19"/>
      <c r="TKN134" s="19"/>
      <c r="TKO134" s="19"/>
      <c r="TKP134" s="19"/>
      <c r="TKQ134" s="19"/>
      <c r="TKR134" s="19"/>
      <c r="TKS134" s="19"/>
      <c r="TKT134" s="19"/>
      <c r="TKU134" s="19"/>
      <c r="TKV134" s="19"/>
      <c r="TKW134" s="19"/>
      <c r="TKX134" s="19"/>
      <c r="TKY134" s="19"/>
      <c r="TKZ134" s="19"/>
      <c r="TLA134" s="19"/>
      <c r="TLB134" s="19"/>
      <c r="TLC134" s="19"/>
      <c r="TLD134" s="19"/>
      <c r="TLE134" s="19"/>
      <c r="TLF134" s="19"/>
      <c r="TLG134" s="19"/>
      <c r="TLH134" s="19"/>
      <c r="TLI134" s="19"/>
      <c r="TLJ134" s="19"/>
      <c r="TLK134" s="19"/>
      <c r="TLL134" s="19"/>
      <c r="TLM134" s="19"/>
      <c r="TLN134" s="19"/>
      <c r="TLO134" s="19"/>
      <c r="TLP134" s="19"/>
      <c r="TLQ134" s="19"/>
      <c r="TLR134" s="19"/>
      <c r="TLS134" s="19"/>
      <c r="TLT134" s="19"/>
      <c r="TLU134" s="19"/>
      <c r="TLV134" s="19"/>
      <c r="TLW134" s="19"/>
      <c r="TLX134" s="19"/>
      <c r="TLY134" s="19"/>
      <c r="TLZ134" s="19"/>
      <c r="TMA134" s="19"/>
      <c r="TMB134" s="19"/>
      <c r="TMC134" s="19"/>
      <c r="TMD134" s="19"/>
      <c r="TME134" s="19"/>
      <c r="TMF134" s="19"/>
      <c r="TMG134" s="19"/>
      <c r="TMH134" s="19"/>
      <c r="TMI134" s="19"/>
      <c r="TMJ134" s="19"/>
      <c r="TMK134" s="19"/>
      <c r="TML134" s="19"/>
      <c r="TMM134" s="19"/>
      <c r="TMN134" s="19"/>
      <c r="TMO134" s="19"/>
      <c r="TMP134" s="19"/>
      <c r="TMQ134" s="19"/>
      <c r="TMR134" s="19"/>
      <c r="TMS134" s="19"/>
      <c r="TMT134" s="19"/>
      <c r="TMU134" s="19"/>
      <c r="TMV134" s="19"/>
      <c r="TMW134" s="19"/>
      <c r="TMX134" s="19"/>
      <c r="TMY134" s="19"/>
      <c r="TMZ134" s="19"/>
      <c r="TNA134" s="19"/>
      <c r="TNB134" s="19"/>
      <c r="TNC134" s="19"/>
      <c r="TND134" s="19"/>
      <c r="TNE134" s="19"/>
      <c r="TNF134" s="19"/>
      <c r="TNG134" s="19"/>
      <c r="TNH134" s="19"/>
      <c r="TNI134" s="19"/>
      <c r="TNJ134" s="19"/>
      <c r="TNK134" s="19"/>
      <c r="TNL134" s="19"/>
      <c r="TNM134" s="19"/>
      <c r="TNN134" s="19"/>
      <c r="TNO134" s="19"/>
      <c r="TNP134" s="19"/>
      <c r="TNQ134" s="19"/>
      <c r="TNR134" s="19"/>
      <c r="TNS134" s="19"/>
      <c r="TNT134" s="19"/>
      <c r="TNU134" s="19"/>
      <c r="TNV134" s="19"/>
      <c r="TNW134" s="19"/>
      <c r="TNX134" s="19"/>
      <c r="TNY134" s="19"/>
      <c r="TNZ134" s="19"/>
      <c r="TOA134" s="19"/>
      <c r="TOB134" s="19"/>
      <c r="TOC134" s="19"/>
      <c r="TOD134" s="19"/>
      <c r="TOE134" s="19"/>
      <c r="TOF134" s="19"/>
      <c r="TOG134" s="19"/>
      <c r="TOH134" s="19"/>
      <c r="TOI134" s="19"/>
      <c r="TOJ134" s="19"/>
      <c r="TOK134" s="19"/>
      <c r="TOL134" s="19"/>
      <c r="TOM134" s="19"/>
      <c r="TON134" s="19"/>
      <c r="TOO134" s="19"/>
      <c r="TOP134" s="19"/>
      <c r="TOQ134" s="19"/>
      <c r="TOR134" s="19"/>
      <c r="TOS134" s="19"/>
      <c r="TOT134" s="19"/>
      <c r="TOU134" s="19"/>
      <c r="TOV134" s="19"/>
      <c r="TOW134" s="19"/>
      <c r="TOX134" s="19"/>
      <c r="TOY134" s="19"/>
      <c r="TOZ134" s="19"/>
      <c r="TPA134" s="19"/>
      <c r="TPB134" s="19"/>
      <c r="TPC134" s="19"/>
      <c r="TPD134" s="19"/>
      <c r="TPE134" s="19"/>
      <c r="TPF134" s="19"/>
      <c r="TPG134" s="19"/>
      <c r="TPH134" s="19"/>
      <c r="TPI134" s="19"/>
      <c r="TPJ134" s="19"/>
      <c r="TPK134" s="19"/>
      <c r="TPL134" s="19"/>
      <c r="TPM134" s="19"/>
      <c r="TPN134" s="19"/>
      <c r="TPO134" s="19"/>
      <c r="TPP134" s="19"/>
      <c r="TPQ134" s="19"/>
      <c r="TPR134" s="19"/>
      <c r="TPS134" s="19"/>
      <c r="TPT134" s="19"/>
      <c r="TPU134" s="19"/>
      <c r="TPV134" s="19"/>
      <c r="TPW134" s="19"/>
      <c r="TPX134" s="19"/>
      <c r="TPY134" s="19"/>
      <c r="TPZ134" s="19"/>
      <c r="TQA134" s="19"/>
      <c r="TQB134" s="19"/>
      <c r="TQC134" s="19"/>
      <c r="TQD134" s="19"/>
      <c r="TQE134" s="19"/>
      <c r="TQF134" s="19"/>
      <c r="TQG134" s="19"/>
      <c r="TQH134" s="19"/>
      <c r="TQI134" s="19"/>
      <c r="TQJ134" s="19"/>
      <c r="TQK134" s="19"/>
      <c r="TQL134" s="19"/>
      <c r="TQM134" s="19"/>
      <c r="TQN134" s="19"/>
      <c r="TQO134" s="19"/>
      <c r="TQP134" s="19"/>
      <c r="TQQ134" s="19"/>
      <c r="TQR134" s="19"/>
      <c r="TQS134" s="19"/>
      <c r="TQT134" s="19"/>
      <c r="TQU134" s="19"/>
      <c r="TQV134" s="19"/>
      <c r="TQW134" s="19"/>
      <c r="TQX134" s="19"/>
      <c r="TQY134" s="19"/>
      <c r="TQZ134" s="19"/>
      <c r="TRA134" s="19"/>
      <c r="TRB134" s="19"/>
      <c r="TRC134" s="19"/>
      <c r="TRD134" s="19"/>
      <c r="TRE134" s="19"/>
      <c r="TRF134" s="19"/>
      <c r="TRG134" s="19"/>
      <c r="TRH134" s="19"/>
      <c r="TRI134" s="19"/>
      <c r="TRJ134" s="19"/>
      <c r="TRK134" s="19"/>
      <c r="TRL134" s="19"/>
      <c r="TRM134" s="19"/>
      <c r="TRN134" s="19"/>
      <c r="TRO134" s="19"/>
      <c r="TRP134" s="19"/>
      <c r="TRQ134" s="19"/>
      <c r="TRR134" s="19"/>
      <c r="TRS134" s="19"/>
      <c r="TRT134" s="19"/>
      <c r="TRU134" s="19"/>
      <c r="TRV134" s="19"/>
      <c r="TRW134" s="19"/>
      <c r="TRX134" s="19"/>
      <c r="TRY134" s="19"/>
      <c r="TRZ134" s="19"/>
      <c r="TSA134" s="19"/>
      <c r="TSB134" s="19"/>
      <c r="TSC134" s="19"/>
      <c r="TSD134" s="19"/>
      <c r="TSE134" s="19"/>
      <c r="TSF134" s="19"/>
      <c r="TSG134" s="19"/>
      <c r="TSH134" s="19"/>
      <c r="TSI134" s="19"/>
      <c r="TSJ134" s="19"/>
      <c r="TSK134" s="19"/>
      <c r="TSL134" s="19"/>
      <c r="TSM134" s="19"/>
      <c r="TSN134" s="19"/>
      <c r="TSO134" s="19"/>
      <c r="TSP134" s="19"/>
      <c r="TSQ134" s="19"/>
      <c r="TSR134" s="19"/>
      <c r="TSS134" s="19"/>
      <c r="TST134" s="19"/>
      <c r="TSU134" s="19"/>
      <c r="TSV134" s="19"/>
      <c r="TSW134" s="19"/>
      <c r="TSX134" s="19"/>
      <c r="TSY134" s="19"/>
      <c r="TSZ134" s="19"/>
      <c r="TTA134" s="19"/>
      <c r="TTB134" s="19"/>
      <c r="TTC134" s="19"/>
      <c r="TTD134" s="19"/>
      <c r="TTE134" s="19"/>
      <c r="TTF134" s="19"/>
      <c r="TTG134" s="19"/>
      <c r="TTH134" s="19"/>
      <c r="TTI134" s="19"/>
      <c r="TTJ134" s="19"/>
      <c r="TTK134" s="19"/>
      <c r="TTL134" s="19"/>
      <c r="TTM134" s="19"/>
      <c r="TTN134" s="19"/>
      <c r="TTO134" s="19"/>
      <c r="TTP134" s="19"/>
      <c r="TTQ134" s="19"/>
      <c r="TTR134" s="19"/>
      <c r="TTS134" s="19"/>
      <c r="TTT134" s="19"/>
      <c r="TTU134" s="19"/>
      <c r="TTV134" s="19"/>
      <c r="TTW134" s="19"/>
      <c r="TTX134" s="19"/>
      <c r="TTY134" s="19"/>
      <c r="TTZ134" s="19"/>
      <c r="TUA134" s="19"/>
      <c r="TUB134" s="19"/>
      <c r="TUC134" s="19"/>
      <c r="TUD134" s="19"/>
      <c r="TUE134" s="19"/>
      <c r="TUF134" s="19"/>
      <c r="TUG134" s="19"/>
      <c r="TUH134" s="19"/>
      <c r="TUI134" s="19"/>
      <c r="TUJ134" s="19"/>
      <c r="TUK134" s="19"/>
      <c r="TUL134" s="19"/>
      <c r="TUM134" s="19"/>
      <c r="TUN134" s="19"/>
      <c r="TUO134" s="19"/>
      <c r="TUP134" s="19"/>
      <c r="TUQ134" s="19"/>
      <c r="TUR134" s="19"/>
      <c r="TUS134" s="19"/>
      <c r="TUT134" s="19"/>
      <c r="TUU134" s="19"/>
      <c r="TUV134" s="19"/>
      <c r="TUW134" s="19"/>
      <c r="TUX134" s="19"/>
      <c r="TUY134" s="19"/>
      <c r="TUZ134" s="19"/>
      <c r="TVA134" s="19"/>
      <c r="TVB134" s="19"/>
      <c r="TVC134" s="19"/>
      <c r="TVD134" s="19"/>
      <c r="TVE134" s="19"/>
      <c r="TVF134" s="19"/>
      <c r="TVG134" s="19"/>
      <c r="TVH134" s="19"/>
      <c r="TVI134" s="19"/>
      <c r="TVJ134" s="19"/>
      <c r="TVK134" s="19"/>
      <c r="TVL134" s="19"/>
      <c r="TVM134" s="19"/>
      <c r="TVN134" s="19"/>
      <c r="TVO134" s="19"/>
      <c r="TVP134" s="19"/>
      <c r="TVQ134" s="19"/>
      <c r="TVR134" s="19"/>
      <c r="TVS134" s="19"/>
      <c r="TVT134" s="19"/>
      <c r="TVU134" s="19"/>
      <c r="TVV134" s="19"/>
      <c r="TVW134" s="19"/>
      <c r="TVX134" s="19"/>
      <c r="TVY134" s="19"/>
      <c r="TVZ134" s="19"/>
      <c r="TWA134" s="19"/>
      <c r="TWB134" s="19"/>
      <c r="TWC134" s="19"/>
      <c r="TWD134" s="19"/>
      <c r="TWE134" s="19"/>
      <c r="TWF134" s="19"/>
      <c r="TWG134" s="19"/>
      <c r="TWH134" s="19"/>
      <c r="TWI134" s="19"/>
      <c r="TWJ134" s="19"/>
      <c r="TWK134" s="19"/>
      <c r="TWL134" s="19"/>
      <c r="TWM134" s="19"/>
      <c r="TWN134" s="19"/>
      <c r="TWO134" s="19"/>
      <c r="TWP134" s="19"/>
      <c r="TWQ134" s="19"/>
      <c r="TWR134" s="19"/>
      <c r="TWS134" s="19"/>
      <c r="TWT134" s="19"/>
      <c r="TWU134" s="19"/>
      <c r="TWV134" s="19"/>
      <c r="TWW134" s="19"/>
      <c r="TWX134" s="19"/>
      <c r="TWY134" s="19"/>
      <c r="TWZ134" s="19"/>
      <c r="TXA134" s="19"/>
      <c r="TXB134" s="19"/>
      <c r="TXC134" s="19"/>
      <c r="TXD134" s="19"/>
      <c r="TXE134" s="19"/>
      <c r="TXF134" s="19"/>
      <c r="TXG134" s="19"/>
      <c r="TXH134" s="19"/>
      <c r="TXI134" s="19"/>
      <c r="TXJ134" s="19"/>
      <c r="TXK134" s="19"/>
      <c r="TXL134" s="19"/>
      <c r="TXM134" s="19"/>
      <c r="TXN134" s="19"/>
      <c r="TXO134" s="19"/>
      <c r="TXP134" s="19"/>
      <c r="TXQ134" s="19"/>
      <c r="TXR134" s="19"/>
      <c r="TXS134" s="19"/>
      <c r="TXT134" s="19"/>
      <c r="TXU134" s="19"/>
      <c r="TXV134" s="19"/>
      <c r="TXW134" s="19"/>
      <c r="TXX134" s="19"/>
      <c r="TXY134" s="19"/>
      <c r="TXZ134" s="19"/>
      <c r="TYA134" s="19"/>
      <c r="TYB134" s="19"/>
      <c r="TYC134" s="19"/>
      <c r="TYD134" s="19"/>
      <c r="TYE134" s="19"/>
      <c r="TYF134" s="19"/>
      <c r="TYG134" s="19"/>
      <c r="TYH134" s="19"/>
      <c r="TYI134" s="19"/>
      <c r="TYJ134" s="19"/>
      <c r="TYK134" s="19"/>
      <c r="TYL134" s="19"/>
      <c r="TYM134" s="19"/>
      <c r="TYN134" s="19"/>
      <c r="TYO134" s="19"/>
      <c r="TYP134" s="19"/>
      <c r="TYQ134" s="19"/>
      <c r="TYR134" s="19"/>
      <c r="TYS134" s="19"/>
      <c r="TYT134" s="19"/>
      <c r="TYU134" s="19"/>
      <c r="TYV134" s="19"/>
      <c r="TYW134" s="19"/>
      <c r="TYX134" s="19"/>
      <c r="TYY134" s="19"/>
      <c r="TYZ134" s="19"/>
      <c r="TZA134" s="19"/>
      <c r="TZB134" s="19"/>
      <c r="TZC134" s="19"/>
      <c r="TZD134" s="19"/>
      <c r="TZE134" s="19"/>
      <c r="TZF134" s="19"/>
      <c r="TZG134" s="19"/>
      <c r="TZH134" s="19"/>
      <c r="TZI134" s="19"/>
      <c r="TZJ134" s="19"/>
      <c r="TZK134" s="19"/>
      <c r="TZL134" s="19"/>
      <c r="TZM134" s="19"/>
      <c r="TZN134" s="19"/>
      <c r="TZO134" s="19"/>
      <c r="TZP134" s="19"/>
      <c r="TZQ134" s="19"/>
      <c r="TZR134" s="19"/>
      <c r="TZS134" s="19"/>
      <c r="TZT134" s="19"/>
      <c r="TZU134" s="19"/>
      <c r="TZV134" s="19"/>
      <c r="TZW134" s="19"/>
      <c r="TZX134" s="19"/>
      <c r="TZY134" s="19"/>
      <c r="TZZ134" s="19"/>
      <c r="UAA134" s="19"/>
      <c r="UAB134" s="19"/>
      <c r="UAC134" s="19"/>
      <c r="UAD134" s="19"/>
      <c r="UAE134" s="19"/>
      <c r="UAF134" s="19"/>
      <c r="UAG134" s="19"/>
      <c r="UAH134" s="19"/>
      <c r="UAI134" s="19"/>
      <c r="UAJ134" s="19"/>
      <c r="UAK134" s="19"/>
      <c r="UAL134" s="19"/>
      <c r="UAM134" s="19"/>
      <c r="UAN134" s="19"/>
      <c r="UAO134" s="19"/>
      <c r="UAP134" s="19"/>
      <c r="UAQ134" s="19"/>
      <c r="UAR134" s="19"/>
      <c r="UAS134" s="19"/>
      <c r="UAT134" s="19"/>
      <c r="UAU134" s="19"/>
      <c r="UAV134" s="19"/>
      <c r="UAW134" s="19"/>
      <c r="UAX134" s="19"/>
      <c r="UAY134" s="19"/>
      <c r="UAZ134" s="19"/>
      <c r="UBA134" s="19"/>
      <c r="UBB134" s="19"/>
      <c r="UBC134" s="19"/>
      <c r="UBD134" s="19"/>
      <c r="UBE134" s="19"/>
      <c r="UBF134" s="19"/>
      <c r="UBG134" s="19"/>
      <c r="UBH134" s="19"/>
      <c r="UBI134" s="19"/>
      <c r="UBJ134" s="19"/>
      <c r="UBK134" s="19"/>
      <c r="UBL134" s="19"/>
      <c r="UBM134" s="19"/>
      <c r="UBN134" s="19"/>
      <c r="UBO134" s="19"/>
      <c r="UBP134" s="19"/>
      <c r="UBQ134" s="19"/>
      <c r="UBR134" s="19"/>
      <c r="UBS134" s="19"/>
      <c r="UBT134" s="19"/>
      <c r="UBU134" s="19"/>
      <c r="UBV134" s="19"/>
      <c r="UBW134" s="19"/>
      <c r="UBX134" s="19"/>
      <c r="UBY134" s="19"/>
      <c r="UBZ134" s="19"/>
      <c r="UCA134" s="19"/>
      <c r="UCB134" s="19"/>
      <c r="UCC134" s="19"/>
      <c r="UCD134" s="19"/>
      <c r="UCE134" s="19"/>
      <c r="UCF134" s="19"/>
      <c r="UCG134" s="19"/>
      <c r="UCH134" s="19"/>
      <c r="UCI134" s="19"/>
      <c r="UCJ134" s="19"/>
      <c r="UCK134" s="19"/>
      <c r="UCL134" s="19"/>
      <c r="UCM134" s="19"/>
      <c r="UCN134" s="19"/>
      <c r="UCO134" s="19"/>
      <c r="UCP134" s="19"/>
      <c r="UCQ134" s="19"/>
      <c r="UCR134" s="19"/>
      <c r="UCS134" s="19"/>
      <c r="UCT134" s="19"/>
      <c r="UCU134" s="19"/>
      <c r="UCV134" s="19"/>
      <c r="UCW134" s="19"/>
      <c r="UCX134" s="19"/>
      <c r="UCY134" s="19"/>
      <c r="UCZ134" s="19"/>
      <c r="UDA134" s="19"/>
      <c r="UDB134" s="19"/>
      <c r="UDC134" s="19"/>
      <c r="UDD134" s="19"/>
      <c r="UDE134" s="19"/>
      <c r="UDF134" s="19"/>
      <c r="UDG134" s="19"/>
      <c r="UDH134" s="19"/>
      <c r="UDI134" s="19"/>
      <c r="UDJ134" s="19"/>
      <c r="UDK134" s="19"/>
      <c r="UDL134" s="19"/>
      <c r="UDM134" s="19"/>
      <c r="UDN134" s="19"/>
      <c r="UDO134" s="19"/>
      <c r="UDP134" s="19"/>
      <c r="UDQ134" s="19"/>
      <c r="UDR134" s="19"/>
      <c r="UDS134" s="19"/>
      <c r="UDT134" s="19"/>
      <c r="UDU134" s="19"/>
      <c r="UDV134" s="19"/>
      <c r="UDW134" s="19"/>
      <c r="UDX134" s="19"/>
      <c r="UDY134" s="19"/>
      <c r="UDZ134" s="19"/>
      <c r="UEA134" s="19"/>
      <c r="UEB134" s="19"/>
      <c r="UEC134" s="19"/>
      <c r="UED134" s="19"/>
      <c r="UEE134" s="19"/>
      <c r="UEF134" s="19"/>
      <c r="UEG134" s="19"/>
      <c r="UEH134" s="19"/>
      <c r="UEI134" s="19"/>
      <c r="UEJ134" s="19"/>
      <c r="UEK134" s="19"/>
      <c r="UEL134" s="19"/>
      <c r="UEM134" s="19"/>
      <c r="UEN134" s="19"/>
      <c r="UEO134" s="19"/>
      <c r="UEP134" s="19"/>
      <c r="UEQ134" s="19"/>
      <c r="UER134" s="19"/>
      <c r="UES134" s="19"/>
      <c r="UET134" s="19"/>
      <c r="UEU134" s="19"/>
      <c r="UEV134" s="19"/>
      <c r="UEW134" s="19"/>
      <c r="UEX134" s="19"/>
      <c r="UEY134" s="19"/>
      <c r="UEZ134" s="19"/>
      <c r="UFA134" s="19"/>
      <c r="UFB134" s="19"/>
      <c r="UFC134" s="19"/>
      <c r="UFD134" s="19"/>
      <c r="UFE134" s="19"/>
      <c r="UFF134" s="19"/>
      <c r="UFG134" s="19"/>
      <c r="UFH134" s="19"/>
      <c r="UFI134" s="19"/>
      <c r="UFJ134" s="19"/>
      <c r="UFK134" s="19"/>
      <c r="UFL134" s="19"/>
      <c r="UFM134" s="19"/>
      <c r="UFN134" s="19"/>
      <c r="UFO134" s="19"/>
      <c r="UFP134" s="19"/>
      <c r="UFQ134" s="19"/>
      <c r="UFR134" s="19"/>
      <c r="UFS134" s="19"/>
      <c r="UFT134" s="19"/>
      <c r="UFU134" s="19"/>
      <c r="UFV134" s="19"/>
      <c r="UFW134" s="19"/>
      <c r="UFX134" s="19"/>
      <c r="UFY134" s="19"/>
      <c r="UFZ134" s="19"/>
      <c r="UGA134" s="19"/>
      <c r="UGB134" s="19"/>
      <c r="UGC134" s="19"/>
      <c r="UGD134" s="19"/>
      <c r="UGE134" s="19"/>
      <c r="UGF134" s="19"/>
      <c r="UGG134" s="19"/>
      <c r="UGH134" s="19"/>
      <c r="UGI134" s="19"/>
      <c r="UGJ134" s="19"/>
      <c r="UGK134" s="19"/>
      <c r="UGL134" s="19"/>
      <c r="UGM134" s="19"/>
      <c r="UGN134" s="19"/>
      <c r="UGO134" s="19"/>
      <c r="UGP134" s="19"/>
      <c r="UGQ134" s="19"/>
      <c r="UGR134" s="19"/>
      <c r="UGS134" s="19"/>
      <c r="UGT134" s="19"/>
      <c r="UGU134" s="19"/>
      <c r="UGV134" s="19"/>
      <c r="UGW134" s="19"/>
      <c r="UGX134" s="19"/>
      <c r="UGY134" s="19"/>
      <c r="UGZ134" s="19"/>
      <c r="UHA134" s="19"/>
      <c r="UHB134" s="19"/>
      <c r="UHC134" s="19"/>
      <c r="UHD134" s="19"/>
      <c r="UHE134" s="19"/>
      <c r="UHF134" s="19"/>
      <c r="UHG134" s="19"/>
      <c r="UHH134" s="19"/>
      <c r="UHI134" s="19"/>
      <c r="UHJ134" s="19"/>
      <c r="UHK134" s="19"/>
      <c r="UHL134" s="19"/>
      <c r="UHM134" s="19"/>
      <c r="UHN134" s="19"/>
      <c r="UHO134" s="19"/>
      <c r="UHP134" s="19"/>
      <c r="UHQ134" s="19"/>
      <c r="UHR134" s="19"/>
      <c r="UHS134" s="19"/>
      <c r="UHT134" s="19"/>
      <c r="UHU134" s="19"/>
      <c r="UHV134" s="19"/>
      <c r="UHW134" s="19"/>
      <c r="UHX134" s="19"/>
      <c r="UHY134" s="19"/>
      <c r="UHZ134" s="19"/>
      <c r="UIA134" s="19"/>
      <c r="UIB134" s="19"/>
      <c r="UIC134" s="19"/>
      <c r="UID134" s="19"/>
      <c r="UIE134" s="19"/>
      <c r="UIF134" s="19"/>
      <c r="UIG134" s="19"/>
      <c r="UIH134" s="19"/>
      <c r="UII134" s="19"/>
      <c r="UIJ134" s="19"/>
      <c r="UIK134" s="19"/>
      <c r="UIL134" s="19"/>
      <c r="UIM134" s="19"/>
      <c r="UIN134" s="19"/>
      <c r="UIO134" s="19"/>
      <c r="UIP134" s="19"/>
      <c r="UIQ134" s="19"/>
      <c r="UIR134" s="19"/>
      <c r="UIS134" s="19"/>
      <c r="UIT134" s="19"/>
      <c r="UIU134" s="19"/>
      <c r="UIV134" s="19"/>
      <c r="UIW134" s="19"/>
      <c r="UIX134" s="19"/>
      <c r="UIY134" s="19"/>
      <c r="UIZ134" s="19"/>
      <c r="UJA134" s="19"/>
      <c r="UJB134" s="19"/>
      <c r="UJC134" s="19"/>
      <c r="UJD134" s="19"/>
      <c r="UJE134" s="19"/>
      <c r="UJF134" s="19"/>
      <c r="UJG134" s="19"/>
      <c r="UJH134" s="19"/>
      <c r="UJI134" s="19"/>
      <c r="UJJ134" s="19"/>
      <c r="UJK134" s="19"/>
      <c r="UJL134" s="19"/>
      <c r="UJM134" s="19"/>
      <c r="UJN134" s="19"/>
      <c r="UJO134" s="19"/>
      <c r="UJP134" s="19"/>
      <c r="UJQ134" s="19"/>
      <c r="UJR134" s="19"/>
      <c r="UJS134" s="19"/>
      <c r="UJT134" s="19"/>
      <c r="UJU134" s="19"/>
      <c r="UJV134" s="19"/>
      <c r="UJW134" s="19"/>
      <c r="UJX134" s="19"/>
      <c r="UJY134" s="19"/>
      <c r="UJZ134" s="19"/>
      <c r="UKA134" s="19"/>
      <c r="UKB134" s="19"/>
      <c r="UKC134" s="19"/>
      <c r="UKD134" s="19"/>
      <c r="UKE134" s="19"/>
      <c r="UKF134" s="19"/>
      <c r="UKG134" s="19"/>
      <c r="UKH134" s="19"/>
      <c r="UKI134" s="19"/>
      <c r="UKJ134" s="19"/>
      <c r="UKK134" s="19"/>
      <c r="UKL134" s="19"/>
      <c r="UKM134" s="19"/>
      <c r="UKN134" s="19"/>
      <c r="UKO134" s="19"/>
      <c r="UKP134" s="19"/>
      <c r="UKQ134" s="19"/>
      <c r="UKR134" s="19"/>
      <c r="UKS134" s="19"/>
      <c r="UKT134" s="19"/>
      <c r="UKU134" s="19"/>
      <c r="UKV134" s="19"/>
      <c r="UKW134" s="19"/>
      <c r="UKX134" s="19"/>
      <c r="UKY134" s="19"/>
      <c r="UKZ134" s="19"/>
      <c r="ULA134" s="19"/>
      <c r="ULB134" s="19"/>
      <c r="ULC134" s="19"/>
      <c r="ULD134" s="19"/>
      <c r="ULE134" s="19"/>
      <c r="ULF134" s="19"/>
      <c r="ULG134" s="19"/>
      <c r="ULH134" s="19"/>
      <c r="ULI134" s="19"/>
      <c r="ULJ134" s="19"/>
      <c r="ULK134" s="19"/>
      <c r="ULL134" s="19"/>
      <c r="ULM134" s="19"/>
      <c r="ULN134" s="19"/>
      <c r="ULO134" s="19"/>
      <c r="ULP134" s="19"/>
      <c r="ULQ134" s="19"/>
      <c r="ULR134" s="19"/>
      <c r="ULS134" s="19"/>
      <c r="ULT134" s="19"/>
      <c r="ULU134" s="19"/>
      <c r="ULV134" s="19"/>
      <c r="ULW134" s="19"/>
      <c r="ULX134" s="19"/>
      <c r="ULY134" s="19"/>
      <c r="ULZ134" s="19"/>
      <c r="UMA134" s="19"/>
      <c r="UMB134" s="19"/>
      <c r="UMC134" s="19"/>
      <c r="UMD134" s="19"/>
      <c r="UME134" s="19"/>
      <c r="UMF134" s="19"/>
      <c r="UMG134" s="19"/>
      <c r="UMH134" s="19"/>
      <c r="UMI134" s="19"/>
      <c r="UMJ134" s="19"/>
      <c r="UMK134" s="19"/>
      <c r="UML134" s="19"/>
      <c r="UMM134" s="19"/>
      <c r="UMN134" s="19"/>
      <c r="UMO134" s="19"/>
      <c r="UMP134" s="19"/>
      <c r="UMQ134" s="19"/>
      <c r="UMR134" s="19"/>
      <c r="UMS134" s="19"/>
      <c r="UMT134" s="19"/>
      <c r="UMU134" s="19"/>
      <c r="UMV134" s="19"/>
      <c r="UMW134" s="19"/>
      <c r="UMX134" s="19"/>
      <c r="UMY134" s="19"/>
      <c r="UMZ134" s="19"/>
      <c r="UNA134" s="19"/>
      <c r="UNB134" s="19"/>
      <c r="UNC134" s="19"/>
      <c r="UND134" s="19"/>
      <c r="UNE134" s="19"/>
      <c r="UNF134" s="19"/>
      <c r="UNG134" s="19"/>
      <c r="UNH134" s="19"/>
      <c r="UNI134" s="19"/>
      <c r="UNJ134" s="19"/>
      <c r="UNK134" s="19"/>
      <c r="UNL134" s="19"/>
      <c r="UNM134" s="19"/>
      <c r="UNN134" s="19"/>
      <c r="UNO134" s="19"/>
      <c r="UNP134" s="19"/>
      <c r="UNQ134" s="19"/>
      <c r="UNR134" s="19"/>
      <c r="UNS134" s="19"/>
      <c r="UNT134" s="19"/>
      <c r="UNU134" s="19"/>
      <c r="UNV134" s="19"/>
      <c r="UNW134" s="19"/>
      <c r="UNX134" s="19"/>
      <c r="UNY134" s="19"/>
      <c r="UNZ134" s="19"/>
      <c r="UOA134" s="19"/>
      <c r="UOB134" s="19"/>
      <c r="UOC134" s="19"/>
      <c r="UOD134" s="19"/>
      <c r="UOE134" s="19"/>
      <c r="UOF134" s="19"/>
      <c r="UOG134" s="19"/>
      <c r="UOH134" s="19"/>
      <c r="UOI134" s="19"/>
      <c r="UOJ134" s="19"/>
      <c r="UOK134" s="19"/>
      <c r="UOL134" s="19"/>
      <c r="UOM134" s="19"/>
      <c r="UON134" s="19"/>
      <c r="UOO134" s="19"/>
      <c r="UOP134" s="19"/>
      <c r="UOQ134" s="19"/>
      <c r="UOR134" s="19"/>
      <c r="UOS134" s="19"/>
      <c r="UOT134" s="19"/>
      <c r="UOU134" s="19"/>
      <c r="UOV134" s="19"/>
      <c r="UOW134" s="19"/>
      <c r="UOX134" s="19"/>
      <c r="UOY134" s="19"/>
      <c r="UOZ134" s="19"/>
      <c r="UPA134" s="19"/>
      <c r="UPB134" s="19"/>
      <c r="UPC134" s="19"/>
      <c r="UPD134" s="19"/>
      <c r="UPE134" s="19"/>
      <c r="UPF134" s="19"/>
      <c r="UPG134" s="19"/>
      <c r="UPH134" s="19"/>
      <c r="UPI134" s="19"/>
      <c r="UPJ134" s="19"/>
      <c r="UPK134" s="19"/>
      <c r="UPL134" s="19"/>
      <c r="UPM134" s="19"/>
      <c r="UPN134" s="19"/>
      <c r="UPO134" s="19"/>
      <c r="UPP134" s="19"/>
      <c r="UPQ134" s="19"/>
      <c r="UPR134" s="19"/>
      <c r="UPS134" s="19"/>
      <c r="UPT134" s="19"/>
      <c r="UPU134" s="19"/>
      <c r="UPV134" s="19"/>
      <c r="UPW134" s="19"/>
      <c r="UPX134" s="19"/>
      <c r="UPY134" s="19"/>
      <c r="UPZ134" s="19"/>
      <c r="UQA134" s="19"/>
      <c r="UQB134" s="19"/>
      <c r="UQC134" s="19"/>
      <c r="UQD134" s="19"/>
      <c r="UQE134" s="19"/>
      <c r="UQF134" s="19"/>
      <c r="UQG134" s="19"/>
      <c r="UQH134" s="19"/>
      <c r="UQI134" s="19"/>
      <c r="UQJ134" s="19"/>
      <c r="UQK134" s="19"/>
      <c r="UQL134" s="19"/>
      <c r="UQM134" s="19"/>
      <c r="UQN134" s="19"/>
      <c r="UQO134" s="19"/>
      <c r="UQP134" s="19"/>
      <c r="UQQ134" s="19"/>
      <c r="UQR134" s="19"/>
      <c r="UQS134" s="19"/>
      <c r="UQT134" s="19"/>
      <c r="UQU134" s="19"/>
      <c r="UQV134" s="19"/>
      <c r="UQW134" s="19"/>
      <c r="UQX134" s="19"/>
      <c r="UQY134" s="19"/>
      <c r="UQZ134" s="19"/>
      <c r="URA134" s="19"/>
      <c r="URB134" s="19"/>
      <c r="URC134" s="19"/>
      <c r="URD134" s="19"/>
      <c r="URE134" s="19"/>
      <c r="URF134" s="19"/>
      <c r="URG134" s="19"/>
      <c r="URH134" s="19"/>
      <c r="URI134" s="19"/>
      <c r="URJ134" s="19"/>
      <c r="URK134" s="19"/>
      <c r="URL134" s="19"/>
      <c r="URM134" s="19"/>
      <c r="URN134" s="19"/>
      <c r="URO134" s="19"/>
      <c r="URP134" s="19"/>
      <c r="URQ134" s="19"/>
      <c r="URR134" s="19"/>
      <c r="URS134" s="19"/>
      <c r="URT134" s="19"/>
      <c r="URU134" s="19"/>
      <c r="URV134" s="19"/>
      <c r="URW134" s="19"/>
      <c r="URX134" s="19"/>
      <c r="URY134" s="19"/>
      <c r="URZ134" s="19"/>
      <c r="USA134" s="19"/>
      <c r="USB134" s="19"/>
      <c r="USC134" s="19"/>
      <c r="USD134" s="19"/>
      <c r="USE134" s="19"/>
      <c r="USF134" s="19"/>
      <c r="USG134" s="19"/>
      <c r="USH134" s="19"/>
      <c r="USI134" s="19"/>
      <c r="USJ134" s="19"/>
      <c r="USK134" s="19"/>
      <c r="USL134" s="19"/>
      <c r="USM134" s="19"/>
      <c r="USN134" s="19"/>
      <c r="USO134" s="19"/>
      <c r="USP134" s="19"/>
      <c r="USQ134" s="19"/>
      <c r="USR134" s="19"/>
      <c r="USS134" s="19"/>
      <c r="UST134" s="19"/>
      <c r="USU134" s="19"/>
      <c r="USV134" s="19"/>
      <c r="USW134" s="19"/>
      <c r="USX134" s="19"/>
      <c r="USY134" s="19"/>
      <c r="USZ134" s="19"/>
      <c r="UTA134" s="19"/>
      <c r="UTB134" s="19"/>
      <c r="UTC134" s="19"/>
      <c r="UTD134" s="19"/>
      <c r="UTE134" s="19"/>
      <c r="UTF134" s="19"/>
      <c r="UTG134" s="19"/>
      <c r="UTH134" s="19"/>
      <c r="UTI134" s="19"/>
      <c r="UTJ134" s="19"/>
      <c r="UTK134" s="19"/>
      <c r="UTL134" s="19"/>
      <c r="UTM134" s="19"/>
      <c r="UTN134" s="19"/>
      <c r="UTO134" s="19"/>
      <c r="UTP134" s="19"/>
      <c r="UTQ134" s="19"/>
      <c r="UTR134" s="19"/>
      <c r="UTS134" s="19"/>
      <c r="UTT134" s="19"/>
      <c r="UTU134" s="19"/>
      <c r="UTV134" s="19"/>
      <c r="UTW134" s="19"/>
      <c r="UTX134" s="19"/>
      <c r="UTY134" s="19"/>
      <c r="UTZ134" s="19"/>
      <c r="UUA134" s="19"/>
      <c r="UUB134" s="19"/>
      <c r="UUC134" s="19"/>
      <c r="UUD134" s="19"/>
      <c r="UUE134" s="19"/>
      <c r="UUF134" s="19"/>
      <c r="UUG134" s="19"/>
      <c r="UUH134" s="19"/>
      <c r="UUI134" s="19"/>
      <c r="UUJ134" s="19"/>
      <c r="UUK134" s="19"/>
      <c r="UUL134" s="19"/>
      <c r="UUM134" s="19"/>
      <c r="UUN134" s="19"/>
      <c r="UUO134" s="19"/>
      <c r="UUP134" s="19"/>
      <c r="UUQ134" s="19"/>
      <c r="UUR134" s="19"/>
      <c r="UUS134" s="19"/>
      <c r="UUT134" s="19"/>
      <c r="UUU134" s="19"/>
      <c r="UUV134" s="19"/>
      <c r="UUW134" s="19"/>
      <c r="UUX134" s="19"/>
      <c r="UUY134" s="19"/>
      <c r="UUZ134" s="19"/>
      <c r="UVA134" s="19"/>
      <c r="UVB134" s="19"/>
      <c r="UVC134" s="19"/>
      <c r="UVD134" s="19"/>
      <c r="UVE134" s="19"/>
      <c r="UVF134" s="19"/>
      <c r="UVG134" s="19"/>
      <c r="UVH134" s="19"/>
      <c r="UVI134" s="19"/>
      <c r="UVJ134" s="19"/>
      <c r="UVK134" s="19"/>
      <c r="UVL134" s="19"/>
      <c r="UVM134" s="19"/>
      <c r="UVN134" s="19"/>
      <c r="UVO134" s="19"/>
      <c r="UVP134" s="19"/>
      <c r="UVQ134" s="19"/>
      <c r="UVR134" s="19"/>
      <c r="UVS134" s="19"/>
      <c r="UVT134" s="19"/>
      <c r="UVU134" s="19"/>
      <c r="UVV134" s="19"/>
      <c r="UVW134" s="19"/>
      <c r="UVX134" s="19"/>
      <c r="UVY134" s="19"/>
      <c r="UVZ134" s="19"/>
      <c r="UWA134" s="19"/>
      <c r="UWB134" s="19"/>
      <c r="UWC134" s="19"/>
      <c r="UWD134" s="19"/>
      <c r="UWE134" s="19"/>
      <c r="UWF134" s="19"/>
      <c r="UWG134" s="19"/>
      <c r="UWH134" s="19"/>
      <c r="UWI134" s="19"/>
      <c r="UWJ134" s="19"/>
      <c r="UWK134" s="19"/>
      <c r="UWL134" s="19"/>
      <c r="UWM134" s="19"/>
      <c r="UWN134" s="19"/>
      <c r="UWO134" s="19"/>
      <c r="UWP134" s="19"/>
      <c r="UWQ134" s="19"/>
      <c r="UWR134" s="19"/>
      <c r="UWS134" s="19"/>
      <c r="UWT134" s="19"/>
      <c r="UWU134" s="19"/>
      <c r="UWV134" s="19"/>
      <c r="UWW134" s="19"/>
      <c r="UWX134" s="19"/>
      <c r="UWY134" s="19"/>
      <c r="UWZ134" s="19"/>
      <c r="UXA134" s="19"/>
      <c r="UXB134" s="19"/>
      <c r="UXC134" s="19"/>
      <c r="UXD134" s="19"/>
      <c r="UXE134" s="19"/>
      <c r="UXF134" s="19"/>
      <c r="UXG134" s="19"/>
      <c r="UXH134" s="19"/>
      <c r="UXI134" s="19"/>
      <c r="UXJ134" s="19"/>
      <c r="UXK134" s="19"/>
      <c r="UXL134" s="19"/>
      <c r="UXM134" s="19"/>
      <c r="UXN134" s="19"/>
      <c r="UXO134" s="19"/>
      <c r="UXP134" s="19"/>
      <c r="UXQ134" s="19"/>
      <c r="UXR134" s="19"/>
      <c r="UXS134" s="19"/>
      <c r="UXT134" s="19"/>
      <c r="UXU134" s="19"/>
      <c r="UXV134" s="19"/>
      <c r="UXW134" s="19"/>
      <c r="UXX134" s="19"/>
      <c r="UXY134" s="19"/>
      <c r="UXZ134" s="19"/>
      <c r="UYA134" s="19"/>
      <c r="UYB134" s="19"/>
      <c r="UYC134" s="19"/>
      <c r="UYD134" s="19"/>
      <c r="UYE134" s="19"/>
      <c r="UYF134" s="19"/>
      <c r="UYG134" s="19"/>
      <c r="UYH134" s="19"/>
      <c r="UYI134" s="19"/>
      <c r="UYJ134" s="19"/>
      <c r="UYK134" s="19"/>
      <c r="UYL134" s="19"/>
      <c r="UYM134" s="19"/>
      <c r="UYN134" s="19"/>
      <c r="UYO134" s="19"/>
      <c r="UYP134" s="19"/>
      <c r="UYQ134" s="19"/>
      <c r="UYR134" s="19"/>
      <c r="UYS134" s="19"/>
      <c r="UYT134" s="19"/>
      <c r="UYU134" s="19"/>
      <c r="UYV134" s="19"/>
      <c r="UYW134" s="19"/>
      <c r="UYX134" s="19"/>
      <c r="UYY134" s="19"/>
      <c r="UYZ134" s="19"/>
      <c r="UZA134" s="19"/>
      <c r="UZB134" s="19"/>
      <c r="UZC134" s="19"/>
      <c r="UZD134" s="19"/>
      <c r="UZE134" s="19"/>
      <c r="UZF134" s="19"/>
      <c r="UZG134" s="19"/>
      <c r="UZH134" s="19"/>
      <c r="UZI134" s="19"/>
      <c r="UZJ134" s="19"/>
      <c r="UZK134" s="19"/>
      <c r="UZL134" s="19"/>
      <c r="UZM134" s="19"/>
      <c r="UZN134" s="19"/>
      <c r="UZO134" s="19"/>
      <c r="UZP134" s="19"/>
      <c r="UZQ134" s="19"/>
      <c r="UZR134" s="19"/>
      <c r="UZS134" s="19"/>
      <c r="UZT134" s="19"/>
      <c r="UZU134" s="19"/>
      <c r="UZV134" s="19"/>
      <c r="UZW134" s="19"/>
      <c r="UZX134" s="19"/>
      <c r="UZY134" s="19"/>
      <c r="UZZ134" s="19"/>
      <c r="VAA134" s="19"/>
      <c r="VAB134" s="19"/>
      <c r="VAC134" s="19"/>
      <c r="VAD134" s="19"/>
      <c r="VAE134" s="19"/>
      <c r="VAF134" s="19"/>
      <c r="VAG134" s="19"/>
      <c r="VAH134" s="19"/>
      <c r="VAI134" s="19"/>
      <c r="VAJ134" s="19"/>
      <c r="VAK134" s="19"/>
      <c r="VAL134" s="19"/>
      <c r="VAM134" s="19"/>
      <c r="VAN134" s="19"/>
      <c r="VAO134" s="19"/>
      <c r="VAP134" s="19"/>
      <c r="VAQ134" s="19"/>
      <c r="VAR134" s="19"/>
      <c r="VAS134" s="19"/>
      <c r="VAT134" s="19"/>
      <c r="VAU134" s="19"/>
      <c r="VAV134" s="19"/>
      <c r="VAW134" s="19"/>
      <c r="VAX134" s="19"/>
      <c r="VAY134" s="19"/>
      <c r="VAZ134" s="19"/>
      <c r="VBA134" s="19"/>
      <c r="VBB134" s="19"/>
      <c r="VBC134" s="19"/>
      <c r="VBD134" s="19"/>
      <c r="VBE134" s="19"/>
      <c r="VBF134" s="19"/>
      <c r="VBG134" s="19"/>
      <c r="VBH134" s="19"/>
      <c r="VBI134" s="19"/>
      <c r="VBJ134" s="19"/>
      <c r="VBK134" s="19"/>
      <c r="VBL134" s="19"/>
      <c r="VBM134" s="19"/>
      <c r="VBN134" s="19"/>
      <c r="VBO134" s="19"/>
      <c r="VBP134" s="19"/>
      <c r="VBQ134" s="19"/>
      <c r="VBR134" s="19"/>
      <c r="VBS134" s="19"/>
      <c r="VBT134" s="19"/>
      <c r="VBU134" s="19"/>
      <c r="VBV134" s="19"/>
      <c r="VBW134" s="19"/>
      <c r="VBX134" s="19"/>
      <c r="VBY134" s="19"/>
      <c r="VBZ134" s="19"/>
      <c r="VCA134" s="19"/>
      <c r="VCB134" s="19"/>
      <c r="VCC134" s="19"/>
      <c r="VCD134" s="19"/>
      <c r="VCE134" s="19"/>
      <c r="VCF134" s="19"/>
      <c r="VCG134" s="19"/>
      <c r="VCH134" s="19"/>
      <c r="VCI134" s="19"/>
      <c r="VCJ134" s="19"/>
      <c r="VCK134" s="19"/>
      <c r="VCL134" s="19"/>
      <c r="VCM134" s="19"/>
      <c r="VCN134" s="19"/>
      <c r="VCO134" s="19"/>
      <c r="VCP134" s="19"/>
      <c r="VCQ134" s="19"/>
      <c r="VCR134" s="19"/>
      <c r="VCS134" s="19"/>
      <c r="VCT134" s="19"/>
      <c r="VCU134" s="19"/>
      <c r="VCV134" s="19"/>
      <c r="VCW134" s="19"/>
      <c r="VCX134" s="19"/>
      <c r="VCY134" s="19"/>
      <c r="VCZ134" s="19"/>
      <c r="VDA134" s="19"/>
      <c r="VDB134" s="19"/>
      <c r="VDC134" s="19"/>
      <c r="VDD134" s="19"/>
      <c r="VDE134" s="19"/>
      <c r="VDF134" s="19"/>
      <c r="VDG134" s="19"/>
      <c r="VDH134" s="19"/>
      <c r="VDI134" s="19"/>
      <c r="VDJ134" s="19"/>
      <c r="VDK134" s="19"/>
      <c r="VDL134" s="19"/>
      <c r="VDM134" s="19"/>
      <c r="VDN134" s="19"/>
      <c r="VDO134" s="19"/>
      <c r="VDP134" s="19"/>
      <c r="VDQ134" s="19"/>
      <c r="VDR134" s="19"/>
      <c r="VDS134" s="19"/>
      <c r="VDT134" s="19"/>
      <c r="VDU134" s="19"/>
      <c r="VDV134" s="19"/>
      <c r="VDW134" s="19"/>
      <c r="VDX134" s="19"/>
      <c r="VDY134" s="19"/>
      <c r="VDZ134" s="19"/>
      <c r="VEA134" s="19"/>
      <c r="VEB134" s="19"/>
      <c r="VEC134" s="19"/>
      <c r="VED134" s="19"/>
      <c r="VEE134" s="19"/>
      <c r="VEF134" s="19"/>
      <c r="VEG134" s="19"/>
      <c r="VEH134" s="19"/>
      <c r="VEI134" s="19"/>
      <c r="VEJ134" s="19"/>
      <c r="VEK134" s="19"/>
      <c r="VEL134" s="19"/>
      <c r="VEM134" s="19"/>
      <c r="VEN134" s="19"/>
      <c r="VEO134" s="19"/>
      <c r="VEP134" s="19"/>
      <c r="VEQ134" s="19"/>
      <c r="VER134" s="19"/>
      <c r="VES134" s="19"/>
      <c r="VET134" s="19"/>
      <c r="VEU134" s="19"/>
      <c r="VEV134" s="19"/>
      <c r="VEW134" s="19"/>
      <c r="VEX134" s="19"/>
      <c r="VEY134" s="19"/>
      <c r="VEZ134" s="19"/>
      <c r="VFA134" s="19"/>
      <c r="VFB134" s="19"/>
      <c r="VFC134" s="19"/>
      <c r="VFD134" s="19"/>
      <c r="VFE134" s="19"/>
      <c r="VFF134" s="19"/>
      <c r="VFG134" s="19"/>
      <c r="VFH134" s="19"/>
      <c r="VFI134" s="19"/>
      <c r="VFJ134" s="19"/>
      <c r="VFK134" s="19"/>
      <c r="VFL134" s="19"/>
      <c r="VFM134" s="19"/>
      <c r="VFN134" s="19"/>
      <c r="VFO134" s="19"/>
      <c r="VFP134" s="19"/>
      <c r="VFQ134" s="19"/>
      <c r="VFR134" s="19"/>
      <c r="VFS134" s="19"/>
      <c r="VFT134" s="19"/>
      <c r="VFU134" s="19"/>
      <c r="VFV134" s="19"/>
      <c r="VFW134" s="19"/>
      <c r="VFX134" s="19"/>
      <c r="VFY134" s="19"/>
      <c r="VFZ134" s="19"/>
      <c r="VGA134" s="19"/>
      <c r="VGB134" s="19"/>
      <c r="VGC134" s="19"/>
      <c r="VGD134" s="19"/>
      <c r="VGE134" s="19"/>
      <c r="VGF134" s="19"/>
      <c r="VGG134" s="19"/>
      <c r="VGH134" s="19"/>
      <c r="VGI134" s="19"/>
      <c r="VGJ134" s="19"/>
      <c r="VGK134" s="19"/>
      <c r="VGL134" s="19"/>
      <c r="VGM134" s="19"/>
      <c r="VGN134" s="19"/>
      <c r="VGO134" s="19"/>
      <c r="VGP134" s="19"/>
      <c r="VGQ134" s="19"/>
      <c r="VGR134" s="19"/>
      <c r="VGS134" s="19"/>
      <c r="VGT134" s="19"/>
      <c r="VGU134" s="19"/>
      <c r="VGV134" s="19"/>
      <c r="VGW134" s="19"/>
      <c r="VGX134" s="19"/>
      <c r="VGY134" s="19"/>
      <c r="VGZ134" s="19"/>
      <c r="VHA134" s="19"/>
      <c r="VHB134" s="19"/>
      <c r="VHC134" s="19"/>
      <c r="VHD134" s="19"/>
      <c r="VHE134" s="19"/>
      <c r="VHF134" s="19"/>
      <c r="VHG134" s="19"/>
      <c r="VHH134" s="19"/>
      <c r="VHI134" s="19"/>
      <c r="VHJ134" s="19"/>
      <c r="VHK134" s="19"/>
      <c r="VHL134" s="19"/>
      <c r="VHM134" s="19"/>
      <c r="VHN134" s="19"/>
      <c r="VHO134" s="19"/>
      <c r="VHP134" s="19"/>
      <c r="VHQ134" s="19"/>
      <c r="VHR134" s="19"/>
      <c r="VHS134" s="19"/>
      <c r="VHT134" s="19"/>
      <c r="VHU134" s="19"/>
      <c r="VHV134" s="19"/>
      <c r="VHW134" s="19"/>
      <c r="VHX134" s="19"/>
      <c r="VHY134" s="19"/>
      <c r="VHZ134" s="19"/>
      <c r="VIA134" s="19"/>
      <c r="VIB134" s="19"/>
      <c r="VIC134" s="19"/>
      <c r="VID134" s="19"/>
      <c r="VIE134" s="19"/>
      <c r="VIF134" s="19"/>
      <c r="VIG134" s="19"/>
      <c r="VIH134" s="19"/>
      <c r="VII134" s="19"/>
      <c r="VIJ134" s="19"/>
      <c r="VIK134" s="19"/>
      <c r="VIL134" s="19"/>
      <c r="VIM134" s="19"/>
      <c r="VIN134" s="19"/>
      <c r="VIO134" s="19"/>
      <c r="VIP134" s="19"/>
      <c r="VIQ134" s="19"/>
      <c r="VIR134" s="19"/>
      <c r="VIS134" s="19"/>
      <c r="VIT134" s="19"/>
      <c r="VIU134" s="19"/>
      <c r="VIV134" s="19"/>
      <c r="VIW134" s="19"/>
      <c r="VIX134" s="19"/>
      <c r="VIY134" s="19"/>
      <c r="VIZ134" s="19"/>
      <c r="VJA134" s="19"/>
      <c r="VJB134" s="19"/>
      <c r="VJC134" s="19"/>
      <c r="VJD134" s="19"/>
      <c r="VJE134" s="19"/>
      <c r="VJF134" s="19"/>
      <c r="VJG134" s="19"/>
      <c r="VJH134" s="19"/>
      <c r="VJI134" s="19"/>
      <c r="VJJ134" s="19"/>
      <c r="VJK134" s="19"/>
      <c r="VJL134" s="19"/>
      <c r="VJM134" s="19"/>
      <c r="VJN134" s="19"/>
      <c r="VJO134" s="19"/>
      <c r="VJP134" s="19"/>
      <c r="VJQ134" s="19"/>
      <c r="VJR134" s="19"/>
      <c r="VJS134" s="19"/>
      <c r="VJT134" s="19"/>
      <c r="VJU134" s="19"/>
      <c r="VJV134" s="19"/>
      <c r="VJW134" s="19"/>
      <c r="VJX134" s="19"/>
      <c r="VJY134" s="19"/>
      <c r="VJZ134" s="19"/>
      <c r="VKA134" s="19"/>
      <c r="VKB134" s="19"/>
      <c r="VKC134" s="19"/>
      <c r="VKD134" s="19"/>
      <c r="VKE134" s="19"/>
      <c r="VKF134" s="19"/>
      <c r="VKG134" s="19"/>
      <c r="VKH134" s="19"/>
      <c r="VKI134" s="19"/>
      <c r="VKJ134" s="19"/>
      <c r="VKK134" s="19"/>
      <c r="VKL134" s="19"/>
      <c r="VKM134" s="19"/>
      <c r="VKN134" s="19"/>
      <c r="VKO134" s="19"/>
      <c r="VKP134" s="19"/>
      <c r="VKQ134" s="19"/>
      <c r="VKR134" s="19"/>
      <c r="VKS134" s="19"/>
      <c r="VKT134" s="19"/>
      <c r="VKU134" s="19"/>
      <c r="VKV134" s="19"/>
      <c r="VKW134" s="19"/>
      <c r="VKX134" s="19"/>
      <c r="VKY134" s="19"/>
      <c r="VKZ134" s="19"/>
      <c r="VLA134" s="19"/>
      <c r="VLB134" s="19"/>
      <c r="VLC134" s="19"/>
      <c r="VLD134" s="19"/>
      <c r="VLE134" s="19"/>
      <c r="VLF134" s="19"/>
      <c r="VLG134" s="19"/>
      <c r="VLH134" s="19"/>
      <c r="VLI134" s="19"/>
      <c r="VLJ134" s="19"/>
      <c r="VLK134" s="19"/>
      <c r="VLL134" s="19"/>
      <c r="VLM134" s="19"/>
      <c r="VLN134" s="19"/>
      <c r="VLO134" s="19"/>
      <c r="VLP134" s="19"/>
      <c r="VLQ134" s="19"/>
      <c r="VLR134" s="19"/>
      <c r="VLS134" s="19"/>
      <c r="VLT134" s="19"/>
      <c r="VLU134" s="19"/>
      <c r="VLV134" s="19"/>
      <c r="VLW134" s="19"/>
      <c r="VLX134" s="19"/>
      <c r="VLY134" s="19"/>
      <c r="VLZ134" s="19"/>
      <c r="VMA134" s="19"/>
      <c r="VMB134" s="19"/>
      <c r="VMC134" s="19"/>
      <c r="VMD134" s="19"/>
      <c r="VME134" s="19"/>
      <c r="VMF134" s="19"/>
      <c r="VMG134" s="19"/>
      <c r="VMH134" s="19"/>
      <c r="VMI134" s="19"/>
      <c r="VMJ134" s="19"/>
      <c r="VMK134" s="19"/>
      <c r="VML134" s="19"/>
      <c r="VMM134" s="19"/>
      <c r="VMN134" s="19"/>
      <c r="VMO134" s="19"/>
      <c r="VMP134" s="19"/>
      <c r="VMQ134" s="19"/>
      <c r="VMR134" s="19"/>
      <c r="VMS134" s="19"/>
      <c r="VMT134" s="19"/>
      <c r="VMU134" s="19"/>
      <c r="VMV134" s="19"/>
      <c r="VMW134" s="19"/>
      <c r="VMX134" s="19"/>
      <c r="VMY134" s="19"/>
      <c r="VMZ134" s="19"/>
      <c r="VNA134" s="19"/>
      <c r="VNB134" s="19"/>
      <c r="VNC134" s="19"/>
      <c r="VND134" s="19"/>
      <c r="VNE134" s="19"/>
      <c r="VNF134" s="19"/>
      <c r="VNG134" s="19"/>
      <c r="VNH134" s="19"/>
      <c r="VNI134" s="19"/>
      <c r="VNJ134" s="19"/>
      <c r="VNK134" s="19"/>
      <c r="VNL134" s="19"/>
      <c r="VNM134" s="19"/>
      <c r="VNN134" s="19"/>
      <c r="VNO134" s="19"/>
      <c r="VNP134" s="19"/>
      <c r="VNQ134" s="19"/>
      <c r="VNR134" s="19"/>
      <c r="VNS134" s="19"/>
      <c r="VNT134" s="19"/>
      <c r="VNU134" s="19"/>
      <c r="VNV134" s="19"/>
      <c r="VNW134" s="19"/>
      <c r="VNX134" s="19"/>
      <c r="VNY134" s="19"/>
      <c r="VNZ134" s="19"/>
      <c r="VOA134" s="19"/>
      <c r="VOB134" s="19"/>
      <c r="VOC134" s="19"/>
      <c r="VOD134" s="19"/>
      <c r="VOE134" s="19"/>
      <c r="VOF134" s="19"/>
      <c r="VOG134" s="19"/>
      <c r="VOH134" s="19"/>
      <c r="VOI134" s="19"/>
      <c r="VOJ134" s="19"/>
      <c r="VOK134" s="19"/>
      <c r="VOL134" s="19"/>
      <c r="VOM134" s="19"/>
      <c r="VON134" s="19"/>
      <c r="VOO134" s="19"/>
      <c r="VOP134" s="19"/>
      <c r="VOQ134" s="19"/>
      <c r="VOR134" s="19"/>
      <c r="VOS134" s="19"/>
      <c r="VOT134" s="19"/>
      <c r="VOU134" s="19"/>
      <c r="VOV134" s="19"/>
      <c r="VOW134" s="19"/>
      <c r="VOX134" s="19"/>
      <c r="VOY134" s="19"/>
      <c r="VOZ134" s="19"/>
      <c r="VPA134" s="19"/>
      <c r="VPB134" s="19"/>
      <c r="VPC134" s="19"/>
      <c r="VPD134" s="19"/>
      <c r="VPE134" s="19"/>
      <c r="VPF134" s="19"/>
      <c r="VPG134" s="19"/>
      <c r="VPH134" s="19"/>
      <c r="VPI134" s="19"/>
      <c r="VPJ134" s="19"/>
      <c r="VPK134" s="19"/>
      <c r="VPL134" s="19"/>
      <c r="VPM134" s="19"/>
      <c r="VPN134" s="19"/>
      <c r="VPO134" s="19"/>
      <c r="VPP134" s="19"/>
      <c r="VPQ134" s="19"/>
      <c r="VPR134" s="19"/>
      <c r="VPS134" s="19"/>
      <c r="VPT134" s="19"/>
      <c r="VPU134" s="19"/>
      <c r="VPV134" s="19"/>
      <c r="VPW134" s="19"/>
      <c r="VPX134" s="19"/>
      <c r="VPY134" s="19"/>
      <c r="VPZ134" s="19"/>
      <c r="VQA134" s="19"/>
      <c r="VQB134" s="19"/>
      <c r="VQC134" s="19"/>
      <c r="VQD134" s="19"/>
      <c r="VQE134" s="19"/>
      <c r="VQF134" s="19"/>
      <c r="VQG134" s="19"/>
      <c r="VQH134" s="19"/>
      <c r="VQI134" s="19"/>
      <c r="VQJ134" s="19"/>
      <c r="VQK134" s="19"/>
      <c r="VQL134" s="19"/>
      <c r="VQM134" s="19"/>
      <c r="VQN134" s="19"/>
      <c r="VQO134" s="19"/>
      <c r="VQP134" s="19"/>
      <c r="VQQ134" s="19"/>
      <c r="VQR134" s="19"/>
      <c r="VQS134" s="19"/>
      <c r="VQT134" s="19"/>
      <c r="VQU134" s="19"/>
      <c r="VQV134" s="19"/>
      <c r="VQW134" s="19"/>
      <c r="VQX134" s="19"/>
      <c r="VQY134" s="19"/>
      <c r="VQZ134" s="19"/>
      <c r="VRA134" s="19"/>
      <c r="VRB134" s="19"/>
      <c r="VRC134" s="19"/>
      <c r="VRD134" s="19"/>
      <c r="VRE134" s="19"/>
      <c r="VRF134" s="19"/>
      <c r="VRG134" s="19"/>
      <c r="VRH134" s="19"/>
      <c r="VRI134" s="19"/>
      <c r="VRJ134" s="19"/>
      <c r="VRK134" s="19"/>
      <c r="VRL134" s="19"/>
      <c r="VRM134" s="19"/>
      <c r="VRN134" s="19"/>
      <c r="VRO134" s="19"/>
      <c r="VRP134" s="19"/>
      <c r="VRQ134" s="19"/>
      <c r="VRR134" s="19"/>
      <c r="VRS134" s="19"/>
      <c r="VRT134" s="19"/>
      <c r="VRU134" s="19"/>
      <c r="VRV134" s="19"/>
      <c r="VRW134" s="19"/>
      <c r="VRX134" s="19"/>
      <c r="VRY134" s="19"/>
      <c r="VRZ134" s="19"/>
      <c r="VSA134" s="19"/>
      <c r="VSB134" s="19"/>
      <c r="VSC134" s="19"/>
      <c r="VSD134" s="19"/>
      <c r="VSE134" s="19"/>
      <c r="VSF134" s="19"/>
      <c r="VSG134" s="19"/>
      <c r="VSH134" s="19"/>
      <c r="VSI134" s="19"/>
      <c r="VSJ134" s="19"/>
      <c r="VSK134" s="19"/>
      <c r="VSL134" s="19"/>
      <c r="VSM134" s="19"/>
      <c r="VSN134" s="19"/>
      <c r="VSO134" s="19"/>
      <c r="VSP134" s="19"/>
      <c r="VSQ134" s="19"/>
      <c r="VSR134" s="19"/>
      <c r="VSS134" s="19"/>
      <c r="VST134" s="19"/>
      <c r="VSU134" s="19"/>
      <c r="VSV134" s="19"/>
      <c r="VSW134" s="19"/>
      <c r="VSX134" s="19"/>
      <c r="VSY134" s="19"/>
      <c r="VSZ134" s="19"/>
      <c r="VTA134" s="19"/>
      <c r="VTB134" s="19"/>
      <c r="VTC134" s="19"/>
      <c r="VTD134" s="19"/>
      <c r="VTE134" s="19"/>
      <c r="VTF134" s="19"/>
      <c r="VTG134" s="19"/>
      <c r="VTH134" s="19"/>
      <c r="VTI134" s="19"/>
      <c r="VTJ134" s="19"/>
      <c r="VTK134" s="19"/>
      <c r="VTL134" s="19"/>
      <c r="VTM134" s="19"/>
      <c r="VTN134" s="19"/>
      <c r="VTO134" s="19"/>
      <c r="VTP134" s="19"/>
      <c r="VTQ134" s="19"/>
      <c r="VTR134" s="19"/>
      <c r="VTS134" s="19"/>
      <c r="VTT134" s="19"/>
      <c r="VTU134" s="19"/>
      <c r="VTV134" s="19"/>
      <c r="VTW134" s="19"/>
      <c r="VTX134" s="19"/>
      <c r="VTY134" s="19"/>
      <c r="VTZ134" s="19"/>
      <c r="VUA134" s="19"/>
      <c r="VUB134" s="19"/>
      <c r="VUC134" s="19"/>
      <c r="VUD134" s="19"/>
      <c r="VUE134" s="19"/>
      <c r="VUF134" s="19"/>
      <c r="VUG134" s="19"/>
      <c r="VUH134" s="19"/>
      <c r="VUI134" s="19"/>
      <c r="VUJ134" s="19"/>
      <c r="VUK134" s="19"/>
      <c r="VUL134" s="19"/>
      <c r="VUM134" s="19"/>
      <c r="VUN134" s="19"/>
      <c r="VUO134" s="19"/>
      <c r="VUP134" s="19"/>
      <c r="VUQ134" s="19"/>
      <c r="VUR134" s="19"/>
      <c r="VUS134" s="19"/>
      <c r="VUT134" s="19"/>
      <c r="VUU134" s="19"/>
      <c r="VUV134" s="19"/>
      <c r="VUW134" s="19"/>
      <c r="VUX134" s="19"/>
      <c r="VUY134" s="19"/>
      <c r="VUZ134" s="19"/>
      <c r="VVA134" s="19"/>
      <c r="VVB134" s="19"/>
      <c r="VVC134" s="19"/>
      <c r="VVD134" s="19"/>
      <c r="VVE134" s="19"/>
      <c r="VVF134" s="19"/>
      <c r="VVG134" s="19"/>
      <c r="VVH134" s="19"/>
      <c r="VVI134" s="19"/>
      <c r="VVJ134" s="19"/>
      <c r="VVK134" s="19"/>
      <c r="VVL134" s="19"/>
      <c r="VVM134" s="19"/>
      <c r="VVN134" s="19"/>
      <c r="VVO134" s="19"/>
      <c r="VVP134" s="19"/>
      <c r="VVQ134" s="19"/>
      <c r="VVR134" s="19"/>
      <c r="VVS134" s="19"/>
      <c r="VVT134" s="19"/>
      <c r="VVU134" s="19"/>
      <c r="VVV134" s="19"/>
      <c r="VVW134" s="19"/>
      <c r="VVX134" s="19"/>
      <c r="VVY134" s="19"/>
      <c r="VVZ134" s="19"/>
      <c r="VWA134" s="19"/>
      <c r="VWB134" s="19"/>
      <c r="VWC134" s="19"/>
      <c r="VWD134" s="19"/>
      <c r="VWE134" s="19"/>
      <c r="VWF134" s="19"/>
      <c r="VWG134" s="19"/>
      <c r="VWH134" s="19"/>
      <c r="VWI134" s="19"/>
      <c r="VWJ134" s="19"/>
      <c r="VWK134" s="19"/>
      <c r="VWL134" s="19"/>
      <c r="VWM134" s="19"/>
      <c r="VWN134" s="19"/>
      <c r="VWO134" s="19"/>
      <c r="VWP134" s="19"/>
      <c r="VWQ134" s="19"/>
      <c r="VWR134" s="19"/>
      <c r="VWS134" s="19"/>
      <c r="VWT134" s="19"/>
      <c r="VWU134" s="19"/>
      <c r="VWV134" s="19"/>
      <c r="VWW134" s="19"/>
      <c r="VWX134" s="19"/>
      <c r="VWY134" s="19"/>
      <c r="VWZ134" s="19"/>
      <c r="VXA134" s="19"/>
      <c r="VXB134" s="19"/>
      <c r="VXC134" s="19"/>
      <c r="VXD134" s="19"/>
      <c r="VXE134" s="19"/>
      <c r="VXF134" s="19"/>
      <c r="VXG134" s="19"/>
      <c r="VXH134" s="19"/>
      <c r="VXI134" s="19"/>
      <c r="VXJ134" s="19"/>
      <c r="VXK134" s="19"/>
      <c r="VXL134" s="19"/>
      <c r="VXM134" s="19"/>
      <c r="VXN134" s="19"/>
      <c r="VXO134" s="19"/>
      <c r="VXP134" s="19"/>
      <c r="VXQ134" s="19"/>
      <c r="VXR134" s="19"/>
      <c r="VXS134" s="19"/>
      <c r="VXT134" s="19"/>
      <c r="VXU134" s="19"/>
      <c r="VXV134" s="19"/>
      <c r="VXW134" s="19"/>
      <c r="VXX134" s="19"/>
      <c r="VXY134" s="19"/>
      <c r="VXZ134" s="19"/>
      <c r="VYA134" s="19"/>
      <c r="VYB134" s="19"/>
      <c r="VYC134" s="19"/>
      <c r="VYD134" s="19"/>
      <c r="VYE134" s="19"/>
      <c r="VYF134" s="19"/>
      <c r="VYG134" s="19"/>
      <c r="VYH134" s="19"/>
      <c r="VYI134" s="19"/>
      <c r="VYJ134" s="19"/>
      <c r="VYK134" s="19"/>
      <c r="VYL134" s="19"/>
      <c r="VYM134" s="19"/>
      <c r="VYN134" s="19"/>
      <c r="VYO134" s="19"/>
      <c r="VYP134" s="19"/>
      <c r="VYQ134" s="19"/>
      <c r="VYR134" s="19"/>
      <c r="VYS134" s="19"/>
      <c r="VYT134" s="19"/>
      <c r="VYU134" s="19"/>
      <c r="VYV134" s="19"/>
      <c r="VYW134" s="19"/>
      <c r="VYX134" s="19"/>
      <c r="VYY134" s="19"/>
      <c r="VYZ134" s="19"/>
      <c r="VZA134" s="19"/>
      <c r="VZB134" s="19"/>
      <c r="VZC134" s="19"/>
      <c r="VZD134" s="19"/>
      <c r="VZE134" s="19"/>
      <c r="VZF134" s="19"/>
      <c r="VZG134" s="19"/>
      <c r="VZH134" s="19"/>
      <c r="VZI134" s="19"/>
      <c r="VZJ134" s="19"/>
      <c r="VZK134" s="19"/>
      <c r="VZL134" s="19"/>
      <c r="VZM134" s="19"/>
      <c r="VZN134" s="19"/>
      <c r="VZO134" s="19"/>
      <c r="VZP134" s="19"/>
      <c r="VZQ134" s="19"/>
      <c r="VZR134" s="19"/>
      <c r="VZS134" s="19"/>
      <c r="VZT134" s="19"/>
      <c r="VZU134" s="19"/>
      <c r="VZV134" s="19"/>
      <c r="VZW134" s="19"/>
      <c r="VZX134" s="19"/>
      <c r="VZY134" s="19"/>
      <c r="VZZ134" s="19"/>
      <c r="WAA134" s="19"/>
      <c r="WAB134" s="19"/>
      <c r="WAC134" s="19"/>
      <c r="WAD134" s="19"/>
      <c r="WAE134" s="19"/>
      <c r="WAF134" s="19"/>
      <c r="WAG134" s="19"/>
      <c r="WAH134" s="19"/>
      <c r="WAI134" s="19"/>
      <c r="WAJ134" s="19"/>
      <c r="WAK134" s="19"/>
      <c r="WAL134" s="19"/>
      <c r="WAM134" s="19"/>
      <c r="WAN134" s="19"/>
      <c r="WAO134" s="19"/>
      <c r="WAP134" s="19"/>
      <c r="WAQ134" s="19"/>
      <c r="WAR134" s="19"/>
      <c r="WAS134" s="19"/>
      <c r="WAT134" s="19"/>
      <c r="WAU134" s="19"/>
      <c r="WAV134" s="19"/>
      <c r="WAW134" s="19"/>
      <c r="WAX134" s="19"/>
      <c r="WAY134" s="19"/>
      <c r="WAZ134" s="19"/>
      <c r="WBA134" s="19"/>
      <c r="WBB134" s="19"/>
      <c r="WBC134" s="19"/>
      <c r="WBD134" s="19"/>
      <c r="WBE134" s="19"/>
      <c r="WBF134" s="19"/>
      <c r="WBG134" s="19"/>
      <c r="WBH134" s="19"/>
      <c r="WBI134" s="19"/>
      <c r="WBJ134" s="19"/>
      <c r="WBK134" s="19"/>
      <c r="WBL134" s="19"/>
      <c r="WBM134" s="19"/>
      <c r="WBN134" s="19"/>
      <c r="WBO134" s="19"/>
      <c r="WBP134" s="19"/>
      <c r="WBQ134" s="19"/>
      <c r="WBR134" s="19"/>
      <c r="WBS134" s="19"/>
      <c r="WBT134" s="19"/>
      <c r="WBU134" s="19"/>
      <c r="WBV134" s="19"/>
      <c r="WBW134" s="19"/>
      <c r="WBX134" s="19"/>
      <c r="WBY134" s="19"/>
      <c r="WBZ134" s="19"/>
      <c r="WCA134" s="19"/>
      <c r="WCB134" s="19"/>
      <c r="WCC134" s="19"/>
      <c r="WCD134" s="19"/>
      <c r="WCE134" s="19"/>
      <c r="WCF134" s="19"/>
      <c r="WCG134" s="19"/>
      <c r="WCH134" s="19"/>
      <c r="WCI134" s="19"/>
      <c r="WCJ134" s="19"/>
      <c r="WCK134" s="19"/>
      <c r="WCL134" s="19"/>
      <c r="WCM134" s="19"/>
      <c r="WCN134" s="19"/>
      <c r="WCO134" s="19"/>
      <c r="WCP134" s="19"/>
      <c r="WCQ134" s="19"/>
      <c r="WCR134" s="19"/>
      <c r="WCS134" s="19"/>
      <c r="WCT134" s="19"/>
      <c r="WCU134" s="19"/>
      <c r="WCV134" s="19"/>
      <c r="WCW134" s="19"/>
      <c r="WCX134" s="19"/>
      <c r="WCY134" s="19"/>
      <c r="WCZ134" s="19"/>
      <c r="WDA134" s="19"/>
      <c r="WDB134" s="19"/>
      <c r="WDC134" s="19"/>
      <c r="WDD134" s="19"/>
      <c r="WDE134" s="19"/>
      <c r="WDF134" s="19"/>
      <c r="WDG134" s="19"/>
      <c r="WDH134" s="19"/>
      <c r="WDI134" s="19"/>
      <c r="WDJ134" s="19"/>
      <c r="WDK134" s="19"/>
      <c r="WDL134" s="19"/>
      <c r="WDM134" s="19"/>
      <c r="WDN134" s="19"/>
      <c r="WDO134" s="19"/>
      <c r="WDP134" s="19"/>
      <c r="WDQ134" s="19"/>
      <c r="WDR134" s="19"/>
      <c r="WDS134" s="19"/>
      <c r="WDT134" s="19"/>
      <c r="WDU134" s="19"/>
      <c r="WDV134" s="19"/>
      <c r="WDW134" s="19"/>
      <c r="WDX134" s="19"/>
      <c r="WDY134" s="19"/>
      <c r="WDZ134" s="19"/>
      <c r="WEA134" s="19"/>
      <c r="WEB134" s="19"/>
      <c r="WEC134" s="19"/>
      <c r="WED134" s="19"/>
      <c r="WEE134" s="19"/>
      <c r="WEF134" s="19"/>
      <c r="WEG134" s="19"/>
      <c r="WEH134" s="19"/>
      <c r="WEI134" s="19"/>
      <c r="WEJ134" s="19"/>
      <c r="WEK134" s="19"/>
      <c r="WEL134" s="19"/>
      <c r="WEM134" s="19"/>
      <c r="WEN134" s="19"/>
      <c r="WEO134" s="19"/>
      <c r="WEP134" s="19"/>
      <c r="WEQ134" s="19"/>
      <c r="WER134" s="19"/>
      <c r="WES134" s="19"/>
      <c r="WET134" s="19"/>
      <c r="WEU134" s="19"/>
      <c r="WEV134" s="19"/>
      <c r="WEW134" s="19"/>
      <c r="WEX134" s="19"/>
      <c r="WEY134" s="19"/>
      <c r="WEZ134" s="19"/>
      <c r="WFA134" s="19"/>
      <c r="WFB134" s="19"/>
      <c r="WFC134" s="19"/>
      <c r="WFD134" s="19"/>
      <c r="WFE134" s="19"/>
      <c r="WFF134" s="19"/>
      <c r="WFG134" s="19"/>
      <c r="WFH134" s="19"/>
      <c r="WFI134" s="19"/>
      <c r="WFJ134" s="19"/>
      <c r="WFK134" s="19"/>
      <c r="WFL134" s="19"/>
      <c r="WFM134" s="19"/>
      <c r="WFN134" s="19"/>
      <c r="WFO134" s="19"/>
      <c r="WFP134" s="19"/>
      <c r="WFQ134" s="19"/>
      <c r="WFR134" s="19"/>
      <c r="WFS134" s="19"/>
      <c r="WFT134" s="19"/>
      <c r="WFU134" s="19"/>
      <c r="WFV134" s="19"/>
      <c r="WFW134" s="19"/>
      <c r="WFX134" s="19"/>
      <c r="WFY134" s="19"/>
      <c r="WFZ134" s="19"/>
      <c r="WGA134" s="19"/>
      <c r="WGB134" s="19"/>
      <c r="WGC134" s="19"/>
      <c r="WGD134" s="19"/>
      <c r="WGE134" s="19"/>
      <c r="WGF134" s="19"/>
      <c r="WGG134" s="19"/>
      <c r="WGH134" s="19"/>
      <c r="WGI134" s="19"/>
      <c r="WGJ134" s="19"/>
      <c r="WGK134" s="19"/>
      <c r="WGL134" s="19"/>
      <c r="WGM134" s="19"/>
      <c r="WGN134" s="19"/>
      <c r="WGO134" s="19"/>
      <c r="WGP134" s="19"/>
      <c r="WGQ134" s="19"/>
      <c r="WGR134" s="19"/>
      <c r="WGS134" s="19"/>
      <c r="WGT134" s="19"/>
      <c r="WGU134" s="19"/>
      <c r="WGV134" s="19"/>
      <c r="WGW134" s="19"/>
      <c r="WGX134" s="19"/>
      <c r="WGY134" s="19"/>
      <c r="WGZ134" s="19"/>
      <c r="WHA134" s="19"/>
      <c r="WHB134" s="19"/>
      <c r="WHC134" s="19"/>
      <c r="WHD134" s="19"/>
      <c r="WHE134" s="19"/>
      <c r="WHF134" s="19"/>
      <c r="WHG134" s="19"/>
      <c r="WHH134" s="19"/>
      <c r="WHI134" s="19"/>
      <c r="WHJ134" s="19"/>
      <c r="WHK134" s="19"/>
      <c r="WHL134" s="19"/>
      <c r="WHM134" s="19"/>
      <c r="WHN134" s="19"/>
      <c r="WHO134" s="19"/>
      <c r="WHP134" s="19"/>
      <c r="WHQ134" s="19"/>
      <c r="WHR134" s="19"/>
      <c r="WHS134" s="19"/>
      <c r="WHT134" s="19"/>
      <c r="WHU134" s="19"/>
      <c r="WHV134" s="19"/>
      <c r="WHW134" s="19"/>
      <c r="WHX134" s="19"/>
      <c r="WHY134" s="19"/>
      <c r="WHZ134" s="19"/>
      <c r="WIA134" s="19"/>
      <c r="WIB134" s="19"/>
      <c r="WIC134" s="19"/>
      <c r="WID134" s="19"/>
      <c r="WIE134" s="19"/>
      <c r="WIF134" s="19"/>
      <c r="WIG134" s="19"/>
      <c r="WIH134" s="19"/>
      <c r="WII134" s="19"/>
      <c r="WIJ134" s="19"/>
      <c r="WIK134" s="19"/>
      <c r="WIL134" s="19"/>
      <c r="WIM134" s="19"/>
      <c r="WIN134" s="19"/>
      <c r="WIO134" s="19"/>
      <c r="WIP134" s="19"/>
      <c r="WIQ134" s="19"/>
      <c r="WIR134" s="19"/>
      <c r="WIS134" s="19"/>
      <c r="WIT134" s="19"/>
      <c r="WIU134" s="19"/>
      <c r="WIV134" s="19"/>
      <c r="WIW134" s="19"/>
      <c r="WIX134" s="19"/>
      <c r="WIY134" s="19"/>
      <c r="WIZ134" s="19"/>
      <c r="WJA134" s="19"/>
      <c r="WJB134" s="19"/>
      <c r="WJC134" s="19"/>
      <c r="WJD134" s="19"/>
      <c r="WJE134" s="19"/>
      <c r="WJF134" s="19"/>
      <c r="WJG134" s="19"/>
      <c r="WJH134" s="19"/>
      <c r="WJI134" s="19"/>
      <c r="WJJ134" s="19"/>
      <c r="WJK134" s="19"/>
      <c r="WJL134" s="19"/>
      <c r="WJM134" s="19"/>
      <c r="WJN134" s="19"/>
      <c r="WJO134" s="19"/>
      <c r="WJP134" s="19"/>
      <c r="WJQ134" s="19"/>
      <c r="WJR134" s="19"/>
      <c r="WJS134" s="19"/>
      <c r="WJT134" s="19"/>
      <c r="WJU134" s="19"/>
      <c r="WJV134" s="19"/>
      <c r="WJW134" s="19"/>
      <c r="WJX134" s="19"/>
      <c r="WJY134" s="19"/>
      <c r="WJZ134" s="19"/>
      <c r="WKA134" s="19"/>
      <c r="WKB134" s="19"/>
      <c r="WKC134" s="19"/>
      <c r="WKD134" s="19"/>
      <c r="WKE134" s="19"/>
      <c r="WKF134" s="19"/>
      <c r="WKG134" s="19"/>
      <c r="WKH134" s="19"/>
      <c r="WKI134" s="19"/>
      <c r="WKJ134" s="19"/>
      <c r="WKK134" s="19"/>
      <c r="WKL134" s="19"/>
      <c r="WKM134" s="19"/>
      <c r="WKN134" s="19"/>
      <c r="WKO134" s="19"/>
      <c r="WKP134" s="19"/>
      <c r="WKQ134" s="19"/>
      <c r="WKR134" s="19"/>
      <c r="WKS134" s="19"/>
      <c r="WKT134" s="19"/>
      <c r="WKU134" s="19"/>
      <c r="WKV134" s="19"/>
      <c r="WKW134" s="19"/>
      <c r="WKX134" s="19"/>
      <c r="WKY134" s="19"/>
      <c r="WKZ134" s="19"/>
      <c r="WLA134" s="19"/>
      <c r="WLB134" s="19"/>
      <c r="WLC134" s="19"/>
      <c r="WLD134" s="19"/>
      <c r="WLE134" s="19"/>
      <c r="WLF134" s="19"/>
      <c r="WLG134" s="19"/>
      <c r="WLH134" s="19"/>
      <c r="WLI134" s="19"/>
      <c r="WLJ134" s="19"/>
      <c r="WLK134" s="19"/>
      <c r="WLL134" s="19"/>
      <c r="WLM134" s="19"/>
      <c r="WLN134" s="19"/>
      <c r="WLO134" s="19"/>
      <c r="WLP134" s="19"/>
      <c r="WLQ134" s="19"/>
      <c r="WLR134" s="19"/>
      <c r="WLS134" s="19"/>
      <c r="WLT134" s="19"/>
      <c r="WLU134" s="19"/>
      <c r="WLV134" s="19"/>
      <c r="WLW134" s="19"/>
      <c r="WLX134" s="19"/>
      <c r="WLY134" s="19"/>
      <c r="WLZ134" s="19"/>
      <c r="WMA134" s="19"/>
      <c r="WMB134" s="19"/>
      <c r="WMC134" s="19"/>
      <c r="WMD134" s="19"/>
      <c r="WME134" s="19"/>
      <c r="WMF134" s="19"/>
      <c r="WMG134" s="19"/>
      <c r="WMH134" s="19"/>
      <c r="WMI134" s="19"/>
      <c r="WMJ134" s="19"/>
      <c r="WMK134" s="19"/>
      <c r="WML134" s="19"/>
      <c r="WMM134" s="19"/>
      <c r="WMN134" s="19"/>
      <c r="WMO134" s="19"/>
      <c r="WMP134" s="19"/>
      <c r="WMQ134" s="19"/>
      <c r="WMR134" s="19"/>
      <c r="WMS134" s="19"/>
      <c r="WMT134" s="19"/>
      <c r="WMU134" s="19"/>
      <c r="WMV134" s="19"/>
      <c r="WMW134" s="19"/>
      <c r="WMX134" s="19"/>
      <c r="WMY134" s="19"/>
      <c r="WMZ134" s="19"/>
      <c r="WNA134" s="19"/>
      <c r="WNB134" s="19"/>
      <c r="WNC134" s="19"/>
      <c r="WND134" s="19"/>
      <c r="WNE134" s="19"/>
      <c r="WNF134" s="19"/>
      <c r="WNG134" s="19"/>
      <c r="WNH134" s="19"/>
      <c r="WNI134" s="19"/>
      <c r="WNJ134" s="19"/>
      <c r="WNK134" s="19"/>
      <c r="WNL134" s="19"/>
      <c r="WNM134" s="19"/>
      <c r="WNN134" s="19"/>
      <c r="WNO134" s="19"/>
      <c r="WNP134" s="19"/>
      <c r="WNQ134" s="19"/>
      <c r="WNR134" s="19"/>
      <c r="WNS134" s="19"/>
      <c r="WNT134" s="19"/>
      <c r="WNU134" s="19"/>
      <c r="WNV134" s="19"/>
      <c r="WNW134" s="19"/>
      <c r="WNX134" s="19"/>
      <c r="WNY134" s="19"/>
      <c r="WNZ134" s="19"/>
      <c r="WOA134" s="19"/>
      <c r="WOB134" s="19"/>
      <c r="WOC134" s="19"/>
      <c r="WOD134" s="19"/>
      <c r="WOE134" s="19"/>
      <c r="WOF134" s="19"/>
      <c r="WOG134" s="19"/>
      <c r="WOH134" s="19"/>
      <c r="WOI134" s="19"/>
      <c r="WOJ134" s="19"/>
      <c r="WOK134" s="19"/>
      <c r="WOL134" s="19"/>
      <c r="WOM134" s="19"/>
      <c r="WON134" s="19"/>
      <c r="WOO134" s="19"/>
      <c r="WOP134" s="19"/>
      <c r="WOQ134" s="19"/>
      <c r="WOR134" s="19"/>
      <c r="WOS134" s="19"/>
      <c r="WOT134" s="19"/>
      <c r="WOU134" s="19"/>
      <c r="WOV134" s="19"/>
      <c r="WOW134" s="19"/>
      <c r="WOX134" s="19"/>
      <c r="WOY134" s="19"/>
      <c r="WOZ134" s="19"/>
      <c r="WPA134" s="19"/>
      <c r="WPB134" s="19"/>
      <c r="WPC134" s="19"/>
      <c r="WPD134" s="19"/>
      <c r="WPE134" s="19"/>
      <c r="WPF134" s="19"/>
      <c r="WPG134" s="19"/>
      <c r="WPH134" s="19"/>
      <c r="WPI134" s="19"/>
      <c r="WPJ134" s="19"/>
      <c r="WPK134" s="19"/>
      <c r="WPL134" s="19"/>
      <c r="WPM134" s="19"/>
      <c r="WPN134" s="19"/>
      <c r="WPO134" s="19"/>
      <c r="WPP134" s="19"/>
      <c r="WPQ134" s="19"/>
      <c r="WPR134" s="19"/>
      <c r="WPS134" s="19"/>
      <c r="WPT134" s="19"/>
      <c r="WPU134" s="19"/>
      <c r="WPV134" s="19"/>
      <c r="WPW134" s="19"/>
      <c r="WPX134" s="19"/>
      <c r="WPY134" s="19"/>
      <c r="WPZ134" s="19"/>
      <c r="WQA134" s="19"/>
      <c r="WQB134" s="19"/>
      <c r="WQC134" s="19"/>
      <c r="WQD134" s="19"/>
      <c r="WQE134" s="19"/>
      <c r="WQF134" s="19"/>
      <c r="WQG134" s="19"/>
      <c r="WQH134" s="19"/>
      <c r="WQI134" s="19"/>
      <c r="WQJ134" s="19"/>
      <c r="WQK134" s="19"/>
      <c r="WQL134" s="19"/>
      <c r="WQM134" s="19"/>
      <c r="WQN134" s="19"/>
      <c r="WQO134" s="19"/>
      <c r="WQP134" s="19"/>
      <c r="WQQ134" s="19"/>
      <c r="WQR134" s="19"/>
      <c r="WQS134" s="19"/>
      <c r="WQT134" s="19"/>
      <c r="WQU134" s="19"/>
      <c r="WQV134" s="19"/>
      <c r="WQW134" s="19"/>
      <c r="WQX134" s="19"/>
      <c r="WQY134" s="19"/>
      <c r="WQZ134" s="19"/>
      <c r="WRA134" s="19"/>
      <c r="WRB134" s="19"/>
      <c r="WRC134" s="19"/>
      <c r="WRD134" s="19"/>
      <c r="WRE134" s="19"/>
      <c r="WRF134" s="19"/>
      <c r="WRG134" s="19"/>
      <c r="WRH134" s="19"/>
      <c r="WRI134" s="19"/>
      <c r="WRJ134" s="19"/>
      <c r="WRK134" s="19"/>
      <c r="WRL134" s="19"/>
      <c r="WRM134" s="19"/>
      <c r="WRN134" s="19"/>
      <c r="WRO134" s="19"/>
      <c r="WRP134" s="19"/>
      <c r="WRQ134" s="19"/>
      <c r="WRR134" s="19"/>
      <c r="WRS134" s="19"/>
      <c r="WRT134" s="19"/>
      <c r="WRU134" s="19"/>
      <c r="WRV134" s="19"/>
      <c r="WRW134" s="19"/>
      <c r="WRX134" s="19"/>
      <c r="WRY134" s="19"/>
      <c r="WRZ134" s="19"/>
      <c r="WSA134" s="19"/>
      <c r="WSB134" s="19"/>
      <c r="WSC134" s="19"/>
      <c r="WSD134" s="19"/>
      <c r="WSE134" s="19"/>
      <c r="WSF134" s="19"/>
      <c r="WSG134" s="19"/>
      <c r="WSH134" s="19"/>
      <c r="WSI134" s="19"/>
      <c r="WSJ134" s="19"/>
      <c r="WSK134" s="19"/>
      <c r="WSL134" s="19"/>
      <c r="WSM134" s="19"/>
      <c r="WSN134" s="19"/>
      <c r="WSO134" s="19"/>
      <c r="WSP134" s="19"/>
      <c r="WSQ134" s="19"/>
      <c r="WSR134" s="19"/>
      <c r="WSS134" s="19"/>
      <c r="WST134" s="19"/>
      <c r="WSU134" s="19"/>
      <c r="WSV134" s="19"/>
      <c r="WSW134" s="19"/>
      <c r="WSX134" s="19"/>
      <c r="WSY134" s="19"/>
      <c r="WSZ134" s="19"/>
      <c r="WTA134" s="19"/>
      <c r="WTB134" s="19"/>
      <c r="WTC134" s="19"/>
      <c r="WTD134" s="19"/>
      <c r="WTE134" s="19"/>
      <c r="WTF134" s="19"/>
      <c r="WTG134" s="19"/>
      <c r="WTH134" s="19"/>
      <c r="WTI134" s="19"/>
      <c r="WTJ134" s="19"/>
      <c r="WTK134" s="19"/>
      <c r="WTL134" s="19"/>
      <c r="WTM134" s="19"/>
      <c r="WTN134" s="19"/>
      <c r="WTO134" s="19"/>
      <c r="WTP134" s="19"/>
      <c r="WTQ134" s="19"/>
      <c r="WTR134" s="19"/>
      <c r="WTS134" s="19"/>
      <c r="WTT134" s="19"/>
      <c r="WTU134" s="19"/>
      <c r="WTV134" s="19"/>
      <c r="WTW134" s="19"/>
      <c r="WTX134" s="19"/>
      <c r="WTY134" s="19"/>
      <c r="WTZ134" s="19"/>
      <c r="WUA134" s="19"/>
      <c r="WUB134" s="19"/>
      <c r="WUC134" s="19"/>
      <c r="WUD134" s="19"/>
      <c r="WUE134" s="19"/>
      <c r="WUF134" s="19"/>
      <c r="WUG134" s="19"/>
      <c r="WUH134" s="19"/>
      <c r="WUI134" s="19"/>
      <c r="WUJ134" s="19"/>
      <c r="WUK134" s="19"/>
      <c r="WUL134" s="19"/>
      <c r="WUM134" s="19"/>
      <c r="WUN134" s="19"/>
      <c r="WUO134" s="19"/>
      <c r="WUP134" s="19"/>
      <c r="WUQ134" s="19"/>
      <c r="WUR134" s="19"/>
      <c r="WUS134" s="19"/>
      <c r="WUT134" s="19"/>
      <c r="WUU134" s="19"/>
      <c r="WUV134" s="19"/>
      <c r="WUW134" s="19"/>
      <c r="WUX134" s="19"/>
      <c r="WUY134" s="19"/>
      <c r="WUZ134" s="19"/>
      <c r="WVA134" s="19"/>
      <c r="WVB134" s="19"/>
      <c r="WVC134" s="19"/>
      <c r="WVD134" s="19"/>
      <c r="WVE134" s="19"/>
      <c r="WVF134" s="19"/>
      <c r="WVG134" s="19"/>
      <c r="WVH134" s="19"/>
      <c r="WVI134" s="19"/>
      <c r="WVJ134" s="19"/>
      <c r="WVK134" s="19"/>
      <c r="WVL134" s="19"/>
      <c r="WVM134" s="19"/>
      <c r="WVN134" s="19"/>
      <c r="WVO134" s="19"/>
      <c r="WVP134" s="19"/>
      <c r="WVQ134" s="19"/>
      <c r="WVR134" s="19"/>
      <c r="WVS134" s="19"/>
      <c r="WVT134" s="19"/>
      <c r="WVU134" s="19"/>
      <c r="WVV134" s="19"/>
      <c r="WVW134" s="19"/>
      <c r="WVX134" s="19"/>
      <c r="WVY134" s="19"/>
      <c r="WVZ134" s="19"/>
      <c r="WWA134" s="19"/>
      <c r="WWB134" s="19"/>
      <c r="WWC134" s="19"/>
      <c r="WWD134" s="19"/>
      <c r="WWE134" s="19"/>
      <c r="WWF134" s="19"/>
      <c r="WWG134" s="19"/>
      <c r="WWH134" s="19"/>
      <c r="WWI134" s="19"/>
      <c r="WWJ134" s="19"/>
      <c r="WWK134" s="19"/>
      <c r="WWL134" s="19"/>
      <c r="WWM134" s="19"/>
      <c r="WWN134" s="19"/>
      <c r="WWO134" s="19"/>
      <c r="WWP134" s="19"/>
      <c r="WWQ134" s="19"/>
      <c r="WWR134" s="19"/>
      <c r="WWS134" s="19"/>
      <c r="WWT134" s="19"/>
      <c r="WWU134" s="19"/>
      <c r="WWV134" s="19"/>
      <c r="WWW134" s="19"/>
      <c r="WWX134" s="19"/>
      <c r="WWY134" s="19"/>
      <c r="WWZ134" s="19"/>
      <c r="WXA134" s="19"/>
      <c r="WXB134" s="19"/>
      <c r="WXC134" s="19"/>
      <c r="WXD134" s="19"/>
      <c r="WXE134" s="19"/>
      <c r="WXF134" s="19"/>
      <c r="WXG134" s="19"/>
      <c r="WXH134" s="19"/>
      <c r="WXI134" s="19"/>
      <c r="WXJ134" s="19"/>
      <c r="WXK134" s="19"/>
      <c r="WXL134" s="19"/>
      <c r="WXM134" s="19"/>
      <c r="WXN134" s="19"/>
      <c r="WXO134" s="19"/>
      <c r="WXP134" s="19"/>
      <c r="WXQ134" s="19"/>
      <c r="WXR134" s="19"/>
      <c r="WXS134" s="19"/>
      <c r="WXT134" s="19"/>
      <c r="WXU134" s="19"/>
      <c r="WXV134" s="19"/>
      <c r="WXW134" s="19"/>
      <c r="WXX134" s="19"/>
      <c r="WXY134" s="19"/>
      <c r="WXZ134" s="19"/>
      <c r="WYA134" s="19"/>
      <c r="WYB134" s="19"/>
      <c r="WYC134" s="19"/>
      <c r="WYD134" s="19"/>
      <c r="WYE134" s="19"/>
      <c r="WYF134" s="19"/>
      <c r="WYG134" s="19"/>
      <c r="WYH134" s="19"/>
      <c r="WYI134" s="19"/>
      <c r="WYJ134" s="19"/>
      <c r="WYK134" s="19"/>
      <c r="WYL134" s="19"/>
      <c r="WYM134" s="19"/>
      <c r="WYN134" s="19"/>
      <c r="WYO134" s="19"/>
      <c r="WYP134" s="19"/>
      <c r="WYQ134" s="19"/>
      <c r="WYR134" s="19"/>
      <c r="WYS134" s="19"/>
      <c r="WYT134" s="19"/>
      <c r="WYU134" s="19"/>
      <c r="WYV134" s="19"/>
      <c r="WYW134" s="19"/>
      <c r="WYX134" s="19"/>
      <c r="WYY134" s="19"/>
      <c r="WYZ134" s="19"/>
      <c r="WZA134" s="19"/>
      <c r="WZB134" s="19"/>
      <c r="WZC134" s="19"/>
      <c r="WZD134" s="19"/>
      <c r="WZE134" s="19"/>
      <c r="WZF134" s="19"/>
      <c r="WZG134" s="19"/>
      <c r="WZH134" s="19"/>
      <c r="WZI134" s="19"/>
      <c r="WZJ134" s="19"/>
      <c r="WZK134" s="19"/>
      <c r="WZL134" s="19"/>
      <c r="WZM134" s="19"/>
      <c r="WZN134" s="19"/>
      <c r="WZO134" s="19"/>
      <c r="WZP134" s="19"/>
      <c r="WZQ134" s="19"/>
      <c r="WZR134" s="19"/>
      <c r="WZS134" s="19"/>
      <c r="WZT134" s="19"/>
      <c r="WZU134" s="19"/>
      <c r="WZV134" s="19"/>
      <c r="WZW134" s="19"/>
      <c r="WZX134" s="19"/>
      <c r="WZY134" s="19"/>
      <c r="WZZ134" s="19"/>
      <c r="XAA134" s="19"/>
      <c r="XAB134" s="19"/>
      <c r="XAC134" s="19"/>
      <c r="XAD134" s="19"/>
      <c r="XAE134" s="19"/>
      <c r="XAF134" s="19"/>
      <c r="XAG134" s="19"/>
      <c r="XAH134" s="19"/>
      <c r="XAI134" s="19"/>
      <c r="XAJ134" s="19"/>
      <c r="XAK134" s="19"/>
      <c r="XAL134" s="19"/>
      <c r="XAM134" s="19"/>
      <c r="XAN134" s="19"/>
      <c r="XAO134" s="19"/>
      <c r="XAP134" s="19"/>
      <c r="XAQ134" s="19"/>
      <c r="XAR134" s="19"/>
      <c r="XAS134" s="19"/>
      <c r="XAT134" s="19"/>
      <c r="XAU134" s="19"/>
      <c r="XAV134" s="19"/>
      <c r="XAW134" s="19"/>
      <c r="XAX134" s="19"/>
      <c r="XAY134" s="19"/>
      <c r="XAZ134" s="19"/>
      <c r="XBA134" s="19"/>
      <c r="XBB134" s="19"/>
      <c r="XBC134" s="19"/>
      <c r="XBD134" s="19"/>
      <c r="XBE134" s="19"/>
      <c r="XBF134" s="19"/>
      <c r="XBG134" s="19"/>
      <c r="XBH134" s="19"/>
      <c r="XBI134" s="19"/>
      <c r="XBJ134" s="19"/>
      <c r="XBK134" s="19"/>
      <c r="XBL134" s="19"/>
      <c r="XBM134" s="19"/>
      <c r="XBN134" s="19"/>
      <c r="XBO134" s="19"/>
      <c r="XBP134" s="19"/>
      <c r="XBQ134" s="19"/>
      <c r="XBR134" s="19"/>
      <c r="XBS134" s="19"/>
      <c r="XBT134" s="19"/>
      <c r="XBU134" s="19"/>
      <c r="XBV134" s="19"/>
      <c r="XBW134" s="19"/>
      <c r="XBX134" s="19"/>
      <c r="XBY134" s="19"/>
      <c r="XBZ134" s="19"/>
      <c r="XCA134" s="19"/>
      <c r="XCB134" s="19"/>
      <c r="XCC134" s="19"/>
      <c r="XCD134" s="19"/>
      <c r="XCE134" s="19"/>
      <c r="XCF134" s="19"/>
      <c r="XCG134" s="19"/>
      <c r="XCH134" s="19"/>
      <c r="XCI134" s="19"/>
      <c r="XCJ134" s="19"/>
      <c r="XCK134" s="19"/>
      <c r="XCL134" s="19"/>
      <c r="XCM134" s="19"/>
      <c r="XCN134" s="19"/>
      <c r="XCO134" s="19"/>
      <c r="XCP134" s="19"/>
      <c r="XCQ134" s="19"/>
      <c r="XCR134" s="19"/>
      <c r="XCS134" s="19"/>
      <c r="XCT134" s="19"/>
      <c r="XCU134" s="19"/>
      <c r="XCV134" s="19"/>
      <c r="XCW134" s="19"/>
      <c r="XCX134" s="19"/>
      <c r="XCY134" s="19"/>
      <c r="XCZ134" s="19"/>
      <c r="XDA134" s="19"/>
      <c r="XDB134" s="19"/>
      <c r="XDC134" s="19"/>
      <c r="XDD134" s="19"/>
      <c r="XDE134" s="19"/>
      <c r="XDF134" s="19"/>
      <c r="XDG134" s="19"/>
      <c r="XDH134" s="19"/>
      <c r="XDI134" s="19"/>
      <c r="XDJ134" s="19"/>
      <c r="XDK134" s="19"/>
      <c r="XDL134" s="19"/>
      <c r="XDM134" s="19"/>
      <c r="XDN134" s="19"/>
      <c r="XDO134" s="19"/>
      <c r="XDP134" s="19"/>
      <c r="XDQ134" s="19"/>
      <c r="XDR134" s="19"/>
      <c r="XDS134" s="19"/>
      <c r="XDT134" s="19"/>
      <c r="XDU134" s="19"/>
      <c r="XDV134" s="19"/>
      <c r="XDW134" s="19"/>
      <c r="XDX134" s="19"/>
      <c r="XDY134" s="19"/>
      <c r="XDZ134" s="19"/>
      <c r="XEA134" s="19"/>
      <c r="XEB134" s="19"/>
      <c r="XEC134" s="19"/>
      <c r="XED134" s="19"/>
      <c r="XEE134" s="19"/>
      <c r="XEF134" s="19"/>
      <c r="XEG134" s="19"/>
      <c r="XEH134" s="19"/>
      <c r="XEI134" s="19"/>
      <c r="XEJ134" s="19"/>
      <c r="XEK134" s="19"/>
      <c r="XEL134" s="19"/>
      <c r="XEM134" s="19"/>
      <c r="XEN134" s="19"/>
      <c r="XEO134" s="19"/>
      <c r="XEP134" s="19"/>
      <c r="XEQ134" s="19"/>
      <c r="XER134" s="19"/>
      <c r="XES134" s="19"/>
      <c r="XET134" s="19"/>
      <c r="XEU134" s="19"/>
      <c r="XEV134" s="19"/>
      <c r="XEW134" s="19"/>
      <c r="XEX134" s="19"/>
      <c r="XEY134" s="19"/>
      <c r="XEZ134" s="19"/>
      <c r="XFA134" s="19"/>
      <c r="XFB134" s="19"/>
      <c r="XFC134" s="19"/>
    </row>
    <row r="135" spans="2:16383" s="58" customFormat="1" ht="21.75" customHeight="1" x14ac:dyDescent="0.3">
      <c r="B135" s="31"/>
      <c r="E135" s="68"/>
      <c r="S135" s="31"/>
      <c r="T135" s="31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</row>
    <row r="136" spans="2:16383" s="58" customFormat="1" ht="21.75" customHeight="1" x14ac:dyDescent="0.3">
      <c r="B136" s="31"/>
      <c r="E136" s="68"/>
      <c r="S136" s="31"/>
      <c r="T136" s="31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0"/>
      <c r="BN136" s="160"/>
      <c r="BO136" s="160"/>
      <c r="BP136" s="160"/>
      <c r="BQ136" s="160"/>
      <c r="BR136" s="160"/>
    </row>
    <row r="137" spans="2:16383" s="58" customFormat="1" ht="21.75" customHeight="1" x14ac:dyDescent="0.3">
      <c r="B137" s="31"/>
      <c r="E137" s="68"/>
      <c r="S137" s="31"/>
      <c r="T137" s="31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0"/>
      <c r="BO137" s="160"/>
      <c r="BP137" s="160"/>
      <c r="BQ137" s="160"/>
      <c r="BR137" s="160"/>
    </row>
    <row r="138" spans="2:16383" s="58" customFormat="1" ht="21.75" customHeight="1" x14ac:dyDescent="0.3">
      <c r="B138" s="31"/>
      <c r="E138" s="68"/>
      <c r="S138" s="31"/>
      <c r="T138" s="31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</row>
    <row r="139" spans="2:16383" s="58" customFormat="1" ht="21.75" customHeight="1" x14ac:dyDescent="0.3">
      <c r="B139" s="31"/>
      <c r="E139" s="68"/>
      <c r="S139" s="31"/>
      <c r="T139" s="31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0"/>
      <c r="BO139" s="160"/>
      <c r="BP139" s="160"/>
      <c r="BQ139" s="160"/>
      <c r="BR139" s="160"/>
    </row>
    <row r="140" spans="2:16383" s="58" customFormat="1" ht="21.75" customHeight="1" x14ac:dyDescent="0.3">
      <c r="B140" s="31"/>
      <c r="E140" s="68"/>
      <c r="S140" s="31"/>
      <c r="T140" s="31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160"/>
      <c r="BN140" s="160"/>
      <c r="BO140" s="160"/>
      <c r="BP140" s="160"/>
      <c r="BQ140" s="160"/>
      <c r="BR140" s="160"/>
    </row>
    <row r="141" spans="2:16383" s="58" customFormat="1" ht="21.75" customHeight="1" x14ac:dyDescent="0.3">
      <c r="B141" s="31"/>
      <c r="E141" s="68"/>
      <c r="S141" s="31"/>
      <c r="T141" s="31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160"/>
      <c r="BH141" s="160"/>
      <c r="BI141" s="160"/>
      <c r="BJ141" s="160"/>
      <c r="BK141" s="160"/>
      <c r="BL141" s="160"/>
      <c r="BM141" s="160"/>
      <c r="BN141" s="160"/>
      <c r="BO141" s="160"/>
      <c r="BP141" s="160"/>
      <c r="BQ141" s="160"/>
      <c r="BR141" s="160"/>
    </row>
    <row r="142" spans="2:16383" s="58" customFormat="1" ht="21.75" customHeight="1" x14ac:dyDescent="0.3">
      <c r="B142" s="31"/>
      <c r="E142" s="68"/>
      <c r="S142" s="31"/>
      <c r="T142" s="31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160"/>
      <c r="BN142" s="160"/>
      <c r="BO142" s="160"/>
      <c r="BP142" s="160"/>
      <c r="BQ142" s="160"/>
      <c r="BR142" s="160"/>
    </row>
    <row r="143" spans="2:16383" s="58" customFormat="1" ht="21.75" customHeight="1" x14ac:dyDescent="0.3">
      <c r="B143" s="31"/>
      <c r="E143" s="68"/>
      <c r="S143" s="31"/>
      <c r="T143" s="31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60"/>
      <c r="BQ143" s="160"/>
      <c r="BR143" s="160"/>
    </row>
    <row r="144" spans="2:16383" s="58" customFormat="1" ht="21.75" customHeight="1" x14ac:dyDescent="0.3">
      <c r="B144" s="31"/>
      <c r="E144" s="68"/>
      <c r="S144" s="31"/>
      <c r="T144" s="31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60"/>
      <c r="BQ144" s="160"/>
      <c r="BR144" s="160"/>
    </row>
    <row r="145" spans="2:70" s="58" customFormat="1" ht="21.75" customHeight="1" x14ac:dyDescent="0.3">
      <c r="B145" s="31"/>
      <c r="E145" s="68"/>
      <c r="S145" s="31"/>
      <c r="T145" s="31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</row>
    <row r="146" spans="2:70" s="58" customFormat="1" ht="21.75" customHeight="1" x14ac:dyDescent="0.3">
      <c r="B146" s="31"/>
      <c r="E146" s="68"/>
      <c r="S146" s="31"/>
      <c r="T146" s="31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</row>
    <row r="147" spans="2:70" s="58" customFormat="1" ht="21.75" customHeight="1" x14ac:dyDescent="0.3">
      <c r="B147" s="31"/>
      <c r="E147" s="68"/>
      <c r="S147" s="31"/>
      <c r="T147" s="31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</row>
    <row r="148" spans="2:70" s="58" customFormat="1" ht="13.5" customHeight="1" x14ac:dyDescent="0.3">
      <c r="B148" s="31"/>
      <c r="C148" s="89"/>
      <c r="D148" s="89"/>
      <c r="E148" s="90"/>
      <c r="F148" s="91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61"/>
      <c r="T148" s="61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</row>
    <row r="149" spans="2:70" s="58" customFormat="1" ht="31.5" hidden="1" customHeight="1" x14ac:dyDescent="0.3">
      <c r="B149" s="31"/>
      <c r="E149" s="68"/>
      <c r="S149" s="61"/>
      <c r="T149" s="61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  <c r="BQ149" s="160"/>
      <c r="BR149" s="160"/>
    </row>
  </sheetData>
  <autoFilter ref="A14:XFC126"/>
  <mergeCells count="4">
    <mergeCell ref="E6:T6"/>
    <mergeCell ref="C131:T131"/>
    <mergeCell ref="C132:T132"/>
    <mergeCell ref="C133:T133"/>
  </mergeCells>
  <pageMargins left="0.7" right="0.7" top="0.75" bottom="0.75" header="0.3" footer="0.3"/>
  <pageSetup scale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92"/>
  <sheetViews>
    <sheetView topLeftCell="A9" zoomScale="60" zoomScaleNormal="60" workbookViewId="0">
      <selection activeCell="A72" sqref="A72:XFD72"/>
    </sheetView>
  </sheetViews>
  <sheetFormatPr baseColWidth="10" defaultColWidth="76.85546875" defaultRowHeight="15" x14ac:dyDescent="0.25"/>
  <cols>
    <col min="1" max="1" width="7.28515625" style="165" customWidth="1"/>
    <col min="2" max="2" width="6.140625" style="2" bestFit="1" customWidth="1"/>
    <col min="3" max="3" width="51" style="2" customWidth="1"/>
    <col min="4" max="4" width="20.7109375" style="2" customWidth="1"/>
    <col min="5" max="5" width="44.42578125" style="12" bestFit="1" customWidth="1"/>
    <col min="6" max="6" width="30.140625" style="2" customWidth="1"/>
    <col min="7" max="8" width="24.140625" style="2" bestFit="1" customWidth="1"/>
    <col min="9" max="9" width="24.85546875" style="2" bestFit="1" customWidth="1"/>
    <col min="10" max="10" width="25.42578125" style="2" bestFit="1" customWidth="1"/>
    <col min="11" max="17" width="22.7109375" style="2" hidden="1" customWidth="1"/>
    <col min="18" max="18" width="25.42578125" style="2" hidden="1" customWidth="1"/>
    <col min="19" max="19" width="25.28515625" style="2" bestFit="1" customWidth="1"/>
    <col min="20" max="20" width="28.4257812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59" width="11.42578125" style="165" customWidth="1"/>
    <col min="60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59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59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59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59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59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59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59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59" s="165" customFormat="1" ht="27.75" customHeight="1" x14ac:dyDescent="0.45">
      <c r="A8" s="176"/>
      <c r="B8" s="176"/>
      <c r="C8" s="187" t="s">
        <v>164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59" s="165" customFormat="1" ht="27.75" customHeight="1" x14ac:dyDescent="0.45">
      <c r="A9" s="176"/>
      <c r="B9" s="176"/>
      <c r="C9" s="187" t="s">
        <v>165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V9" s="165">
        <v>0.7</v>
      </c>
    </row>
    <row r="10" spans="1:59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59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59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59" ht="57" customHeight="1" thickBot="1" x14ac:dyDescent="0.3">
      <c r="A13" s="194"/>
      <c r="B13" s="244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59" s="7" customFormat="1" ht="30" customHeight="1" thickBot="1" x14ac:dyDescent="0.3">
      <c r="A14" s="196"/>
      <c r="B14" s="327"/>
      <c r="C14" s="99" t="s">
        <v>24</v>
      </c>
      <c r="D14" s="100"/>
      <c r="E14" s="198" t="s">
        <v>29</v>
      </c>
      <c r="F14" s="198" t="s">
        <v>29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98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</row>
    <row r="15" spans="1:59" s="7" customFormat="1" ht="18.75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582756792</v>
      </c>
      <c r="F15" s="108">
        <f>+S15</f>
        <v>194252264</v>
      </c>
      <c r="G15" s="109">
        <v>48563066</v>
      </c>
      <c r="H15" s="109">
        <v>48563066</v>
      </c>
      <c r="I15" s="109">
        <v>48563066</v>
      </c>
      <c r="J15" s="110">
        <v>48563066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79" si="0">SUM(G15:R15)</f>
        <v>194252264</v>
      </c>
      <c r="T15" s="111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</row>
    <row r="16" spans="1:59" s="7" customFormat="1" ht="18.75" hidden="1" thickBot="1" x14ac:dyDescent="0.3">
      <c r="A16" s="197"/>
      <c r="B16" s="112">
        <v>2</v>
      </c>
      <c r="C16" s="94" t="s">
        <v>32</v>
      </c>
      <c r="D16" s="106" t="s">
        <v>31</v>
      </c>
      <c r="E16" s="113"/>
      <c r="F16" s="114"/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0" si="1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</row>
    <row r="17" spans="1:59" s="7" customFormat="1" ht="18.75" hidden="1" thickBot="1" x14ac:dyDescent="0.3">
      <c r="A17" s="197"/>
      <c r="B17" s="112">
        <v>3</v>
      </c>
      <c r="C17" s="94" t="s">
        <v>33</v>
      </c>
      <c r="D17" s="106" t="s">
        <v>31</v>
      </c>
      <c r="E17" s="118"/>
      <c r="F17" s="114"/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1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</row>
    <row r="18" spans="1:59" s="7" customFormat="1" ht="18.75" thickBot="1" x14ac:dyDescent="0.3">
      <c r="A18" s="197"/>
      <c r="B18" s="112">
        <v>2</v>
      </c>
      <c r="C18" s="94" t="s">
        <v>34</v>
      </c>
      <c r="D18" s="106" t="s">
        <v>31</v>
      </c>
      <c r="E18" s="113">
        <f>+H18*12</f>
        <v>28009464</v>
      </c>
      <c r="F18" s="114">
        <f>SUM(G18:R18)</f>
        <v>9336488</v>
      </c>
      <c r="G18" s="115">
        <v>2334122</v>
      </c>
      <c r="H18" s="115">
        <v>2334122</v>
      </c>
      <c r="I18" s="115">
        <v>2334122</v>
      </c>
      <c r="J18" s="116">
        <v>2334122</v>
      </c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9336488</v>
      </c>
      <c r="T18" s="111">
        <f t="shared" si="1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</row>
    <row r="19" spans="1:59" s="7" customFormat="1" ht="18.75" hidden="1" thickBot="1" x14ac:dyDescent="0.3">
      <c r="A19" s="197"/>
      <c r="B19" s="112">
        <v>3</v>
      </c>
      <c r="C19" s="94" t="s">
        <v>182</v>
      </c>
      <c r="D19" s="106" t="s">
        <v>31</v>
      </c>
      <c r="E19" s="113"/>
      <c r="F19" s="114"/>
      <c r="G19" s="115"/>
      <c r="H19" s="115"/>
      <c r="I19" s="115"/>
      <c r="J19" s="116"/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0</v>
      </c>
      <c r="T19" s="111">
        <f t="shared" si="1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</row>
    <row r="20" spans="1:59" s="7" customFormat="1" ht="18.75" hidden="1" thickBot="1" x14ac:dyDescent="0.3">
      <c r="A20" s="197"/>
      <c r="B20" s="112"/>
      <c r="C20" s="94" t="s">
        <v>207</v>
      </c>
      <c r="D20" s="106"/>
      <c r="E20" s="113"/>
      <c r="F20" s="114"/>
      <c r="G20" s="115"/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</row>
    <row r="21" spans="1:59" s="7" customFormat="1" ht="18.75" hidden="1" thickBot="1" x14ac:dyDescent="0.3">
      <c r="A21" s="197"/>
      <c r="B21" s="112">
        <v>5</v>
      </c>
      <c r="C21" s="94" t="s">
        <v>36</v>
      </c>
      <c r="D21" s="106" t="s">
        <v>31</v>
      </c>
      <c r="E21" s="113"/>
      <c r="F21" s="114"/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</row>
    <row r="22" spans="1:59" s="7" customFormat="1" ht="18.75" thickBot="1" x14ac:dyDescent="0.3">
      <c r="A22" s="197"/>
      <c r="B22" s="112">
        <v>4</v>
      </c>
      <c r="C22" s="94" t="s">
        <v>37</v>
      </c>
      <c r="D22" s="106" t="s">
        <v>31</v>
      </c>
      <c r="E22" s="113">
        <f>+G22*12</f>
        <v>4951272</v>
      </c>
      <c r="F22" s="114">
        <f>SUM(G22:R22)</f>
        <v>1650424</v>
      </c>
      <c r="G22" s="115">
        <v>412606</v>
      </c>
      <c r="H22" s="115">
        <v>412606</v>
      </c>
      <c r="I22" s="115">
        <v>412606</v>
      </c>
      <c r="J22" s="116">
        <v>412606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1650424</v>
      </c>
      <c r="T22" s="111">
        <f t="shared" si="1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</row>
    <row r="23" spans="1:59" s="7" customFormat="1" ht="18.75" hidden="1" thickBot="1" x14ac:dyDescent="0.3">
      <c r="A23" s="197"/>
      <c r="B23" s="112">
        <v>7</v>
      </c>
      <c r="C23" s="94" t="s">
        <v>38</v>
      </c>
      <c r="D23" s="106" t="s">
        <v>31</v>
      </c>
      <c r="E23" s="113">
        <f t="shared" ref="E23:E24" si="2">+G23*12</f>
        <v>0</v>
      </c>
      <c r="F23" s="114">
        <f t="shared" ref="F23:F24" si="3">SUM(G23:R23)</f>
        <v>0</v>
      </c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</row>
    <row r="24" spans="1:59" s="7" customFormat="1" ht="18.75" thickBot="1" x14ac:dyDescent="0.3">
      <c r="A24" s="197"/>
      <c r="B24" s="112">
        <v>5</v>
      </c>
      <c r="C24" s="94" t="s">
        <v>39</v>
      </c>
      <c r="D24" s="106" t="s">
        <v>31</v>
      </c>
      <c r="E24" s="113">
        <f t="shared" si="2"/>
        <v>3068592</v>
      </c>
      <c r="F24" s="114">
        <f t="shared" si="3"/>
        <v>1022864</v>
      </c>
      <c r="G24" s="115">
        <v>255716</v>
      </c>
      <c r="H24" s="115">
        <v>255716</v>
      </c>
      <c r="I24" s="115">
        <v>255716</v>
      </c>
      <c r="J24" s="116">
        <v>255716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1022864</v>
      </c>
      <c r="T24" s="111">
        <f t="shared" si="1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</row>
    <row r="25" spans="1:59" s="7" customFormat="1" ht="21" hidden="1" thickBot="1" x14ac:dyDescent="0.35">
      <c r="A25" s="197"/>
      <c r="B25" s="112">
        <v>6</v>
      </c>
      <c r="C25" s="94" t="s">
        <v>40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</row>
    <row r="26" spans="1:59" s="7" customFormat="1" ht="21" hidden="1" thickBot="1" x14ac:dyDescent="0.35">
      <c r="A26" s="197"/>
      <c r="B26" s="112">
        <v>7</v>
      </c>
      <c r="C26" s="94" t="s">
        <v>41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</row>
    <row r="27" spans="1:59" s="7" customFormat="1" ht="18.75" hidden="1" thickBot="1" x14ac:dyDescent="0.3">
      <c r="A27" s="197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</row>
    <row r="28" spans="1:59" s="7" customFormat="1" ht="18.75" hidden="1" thickBot="1" x14ac:dyDescent="0.3">
      <c r="A28" s="197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</row>
    <row r="29" spans="1:59" s="7" customFormat="1" ht="18.75" hidden="1" thickBot="1" x14ac:dyDescent="0.3">
      <c r="A29" s="197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</row>
    <row r="30" spans="1:59" s="7" customFormat="1" ht="18.75" thickBot="1" x14ac:dyDescent="0.3">
      <c r="A30" s="197"/>
      <c r="B30" s="112">
        <v>12</v>
      </c>
      <c r="C30" s="94" t="s">
        <v>45</v>
      </c>
      <c r="D30" s="106">
        <v>1519</v>
      </c>
      <c r="E30" s="113">
        <v>26099177</v>
      </c>
      <c r="F30" s="114">
        <f>+I30+J30</f>
        <v>8699726</v>
      </c>
      <c r="G30" s="115"/>
      <c r="H30" s="115"/>
      <c r="I30" s="115">
        <v>6524794</v>
      </c>
      <c r="J30" s="116">
        <v>2174932</v>
      </c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8699726</v>
      </c>
      <c r="T30" s="111">
        <f t="shared" si="1"/>
        <v>0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</row>
    <row r="31" spans="1:59" s="7" customFormat="1" ht="18.75" thickBot="1" x14ac:dyDescent="0.3">
      <c r="A31" s="197"/>
      <c r="B31" s="112">
        <v>8</v>
      </c>
      <c r="C31" s="94" t="s">
        <v>46</v>
      </c>
      <c r="D31" s="106">
        <v>945</v>
      </c>
      <c r="E31" s="113">
        <v>17548529</v>
      </c>
      <c r="F31" s="114">
        <f>+J31</f>
        <v>8774264</v>
      </c>
      <c r="G31" s="115"/>
      <c r="H31" s="115"/>
      <c r="I31" s="115"/>
      <c r="J31" s="116">
        <v>8774264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8774264</v>
      </c>
      <c r="T31" s="111">
        <f t="shared" si="1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</row>
    <row r="32" spans="1:59" s="7" customFormat="1" ht="36.75" hidden="1" thickBot="1" x14ac:dyDescent="0.3">
      <c r="A32" s="197"/>
      <c r="B32" s="112">
        <v>7</v>
      </c>
      <c r="C32" s="94" t="s">
        <v>47</v>
      </c>
      <c r="D32" s="106"/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</row>
    <row r="33" spans="1:59" s="7" customFormat="1" ht="36.75" hidden="1" thickBot="1" x14ac:dyDescent="0.3">
      <c r="A33" s="197"/>
      <c r="B33" s="112">
        <v>9</v>
      </c>
      <c r="C33" s="94" t="s">
        <v>48</v>
      </c>
      <c r="D33" s="106" t="s">
        <v>31</v>
      </c>
      <c r="E33" s="113"/>
      <c r="F33" s="114"/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1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</row>
    <row r="34" spans="1:59" s="7" customFormat="1" ht="36.75" hidden="1" thickBot="1" x14ac:dyDescent="0.3">
      <c r="A34" s="197"/>
      <c r="B34" s="112">
        <v>10</v>
      </c>
      <c r="C34" s="94" t="s">
        <v>49</v>
      </c>
      <c r="D34" s="106" t="s">
        <v>31</v>
      </c>
      <c r="E34" s="113"/>
      <c r="F34" s="114"/>
      <c r="G34" s="115"/>
      <c r="H34" s="115"/>
      <c r="I34" s="115"/>
      <c r="J34" s="116"/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0</v>
      </c>
      <c r="T34" s="111">
        <f t="shared" si="1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</row>
    <row r="35" spans="1:59" s="7" customFormat="1" ht="18.75" hidden="1" thickBot="1" x14ac:dyDescent="0.3">
      <c r="A35" s="197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</row>
    <row r="36" spans="1:59" s="8" customFormat="1" ht="36.75" hidden="1" thickBot="1" x14ac:dyDescent="0.3">
      <c r="A36" s="197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</row>
    <row r="37" spans="1:59" s="9" customFormat="1" ht="18.75" hidden="1" thickBot="1" x14ac:dyDescent="0.3">
      <c r="A37" s="197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</row>
    <row r="38" spans="1:59" s="9" customFormat="1" ht="18.75" hidden="1" thickBot="1" x14ac:dyDescent="0.3">
      <c r="A38" s="197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</row>
    <row r="39" spans="1:59" s="7" customFormat="1" ht="18.75" hidden="1" thickBot="1" x14ac:dyDescent="0.3">
      <c r="A39" s="197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1"/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</row>
    <row r="40" spans="1:59" s="7" customFormat="1" ht="18.75" hidden="1" thickBot="1" x14ac:dyDescent="0.3">
      <c r="A40" s="197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</row>
    <row r="41" spans="1:59" s="10" customFormat="1" ht="18.75" hidden="1" thickBot="1" x14ac:dyDescent="0.3">
      <c r="A41" s="197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1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</row>
    <row r="42" spans="1:59" s="10" customFormat="1" ht="18.75" hidden="1" thickBot="1" x14ac:dyDescent="0.3">
      <c r="A42" s="197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</row>
    <row r="43" spans="1:59" s="10" customFormat="1" ht="18.75" hidden="1" thickBot="1" x14ac:dyDescent="0.3">
      <c r="A43" s="197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</row>
    <row r="44" spans="1:59" s="10" customFormat="1" ht="18.75" thickBot="1" x14ac:dyDescent="0.3">
      <c r="A44" s="197"/>
      <c r="B44" s="112">
        <v>24</v>
      </c>
      <c r="C44" s="94" t="s">
        <v>59</v>
      </c>
      <c r="D44" s="106">
        <v>897</v>
      </c>
      <c r="E44" s="113">
        <v>22188933</v>
      </c>
      <c r="F44" s="114">
        <v>22188933</v>
      </c>
      <c r="G44" s="115"/>
      <c r="H44" s="115"/>
      <c r="I44" s="115">
        <v>7396311</v>
      </c>
      <c r="J44" s="116">
        <v>14792622</v>
      </c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22188933</v>
      </c>
      <c r="T44" s="111">
        <f t="shared" si="1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</row>
    <row r="45" spans="1:59" s="10" customFormat="1" ht="18.75" hidden="1" thickBot="1" x14ac:dyDescent="0.3">
      <c r="A45" s="197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</row>
    <row r="46" spans="1:59" s="10" customFormat="1" ht="18.75" thickBot="1" x14ac:dyDescent="0.3">
      <c r="A46" s="197"/>
      <c r="B46" s="112">
        <v>14</v>
      </c>
      <c r="C46" s="94" t="s">
        <v>61</v>
      </c>
      <c r="D46" s="106">
        <v>946</v>
      </c>
      <c r="E46" s="120">
        <v>1505280</v>
      </c>
      <c r="F46" s="114">
        <v>1053696</v>
      </c>
      <c r="G46" s="115"/>
      <c r="H46" s="115"/>
      <c r="I46" s="115">
        <v>1053696</v>
      </c>
      <c r="J46" s="116"/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1053696</v>
      </c>
      <c r="T46" s="111">
        <f t="shared" si="1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</row>
    <row r="47" spans="1:59" s="10" customFormat="1" ht="18.75" thickBot="1" x14ac:dyDescent="0.3">
      <c r="A47" s="197"/>
      <c r="B47" s="112">
        <v>15</v>
      </c>
      <c r="C47" s="94" t="s">
        <v>62</v>
      </c>
      <c r="D47" s="106">
        <v>946</v>
      </c>
      <c r="E47" s="120">
        <v>10509590</v>
      </c>
      <c r="F47" s="114">
        <v>7356712.9999999991</v>
      </c>
      <c r="G47" s="115"/>
      <c r="H47" s="115"/>
      <c r="I47" s="115">
        <v>7356712.9999999991</v>
      </c>
      <c r="J47" s="116"/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7356712.9999999991</v>
      </c>
      <c r="T47" s="111">
        <f t="shared" si="1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</row>
    <row r="48" spans="1:59" s="10" customFormat="1" ht="18.75" hidden="1" thickBot="1" x14ac:dyDescent="0.3">
      <c r="A48" s="197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</row>
    <row r="49" spans="1:59" s="10" customFormat="1" ht="18.75" thickBot="1" x14ac:dyDescent="0.3">
      <c r="A49" s="197"/>
      <c r="B49" s="112">
        <v>16</v>
      </c>
      <c r="C49" s="94" t="s">
        <v>64</v>
      </c>
      <c r="D49" s="106">
        <v>2303</v>
      </c>
      <c r="E49" s="113">
        <v>13798889</v>
      </c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</row>
    <row r="50" spans="1:59" s="10" customFormat="1" ht="18.75" hidden="1" thickBot="1" x14ac:dyDescent="0.3">
      <c r="A50" s="197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</row>
    <row r="51" spans="1:59" s="10" customFormat="1" ht="36.75" hidden="1" thickBot="1" x14ac:dyDescent="0.3">
      <c r="A51" s="197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</row>
    <row r="52" spans="1:59" s="10" customFormat="1" ht="18.75" hidden="1" thickBot="1" x14ac:dyDescent="0.3">
      <c r="A52" s="197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</row>
    <row r="53" spans="1:59" s="10" customFormat="1" ht="36.75" hidden="1" thickBot="1" x14ac:dyDescent="0.3">
      <c r="A53" s="197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</row>
    <row r="54" spans="1:59" s="10" customFormat="1" ht="18.75" hidden="1" thickBot="1" x14ac:dyDescent="0.3">
      <c r="A54" s="197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</row>
    <row r="55" spans="1:59" s="10" customFormat="1" ht="18.75" thickBot="1" x14ac:dyDescent="0.3">
      <c r="A55" s="197"/>
      <c r="B55" s="112">
        <v>18</v>
      </c>
      <c r="C55" s="94" t="s">
        <v>70</v>
      </c>
      <c r="D55" s="106">
        <v>1291</v>
      </c>
      <c r="E55" s="122">
        <v>98839</v>
      </c>
      <c r="F55" s="114">
        <v>69187.299999999988</v>
      </c>
      <c r="G55" s="115"/>
      <c r="H55" s="115"/>
      <c r="I55" s="115">
        <v>69187</v>
      </c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69187</v>
      </c>
      <c r="T55" s="111">
        <f t="shared" si="1"/>
        <v>0.29999999998835847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</row>
    <row r="56" spans="1:59" s="10" customFormat="1" ht="18.75" thickBot="1" x14ac:dyDescent="0.3">
      <c r="A56" s="197"/>
      <c r="B56" s="112">
        <v>19</v>
      </c>
      <c r="C56" s="94" t="s">
        <v>71</v>
      </c>
      <c r="D56" s="106">
        <v>1291</v>
      </c>
      <c r="E56" s="113">
        <v>8334900</v>
      </c>
      <c r="F56" s="114">
        <v>5834430</v>
      </c>
      <c r="G56" s="115"/>
      <c r="H56" s="115"/>
      <c r="I56" s="115">
        <f>+E56*V9</f>
        <v>5834430</v>
      </c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5834430</v>
      </c>
      <c r="T56" s="111">
        <f t="shared" si="1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</row>
    <row r="57" spans="1:59" s="10" customFormat="1" ht="36.75" hidden="1" thickBot="1" x14ac:dyDescent="0.3">
      <c r="A57" s="197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</row>
    <row r="58" spans="1:59" s="10" customFormat="1" ht="18.75" hidden="1" thickBot="1" x14ac:dyDescent="0.3">
      <c r="A58" s="197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</row>
    <row r="59" spans="1:59" s="10" customFormat="1" ht="18.75" hidden="1" thickBot="1" x14ac:dyDescent="0.3">
      <c r="A59" s="197"/>
      <c r="B59" s="112">
        <v>21</v>
      </c>
      <c r="C59" s="94" t="s">
        <v>74</v>
      </c>
      <c r="D59" s="106"/>
      <c r="E59" s="121"/>
      <c r="F59" s="114"/>
      <c r="G59" s="115"/>
      <c r="H59" s="115"/>
      <c r="I59" s="115"/>
      <c r="J59" s="116"/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0</v>
      </c>
      <c r="T59" s="111">
        <f t="shared" si="1"/>
        <v>0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</row>
    <row r="60" spans="1:59" s="10" customFormat="1" ht="18.75" hidden="1" thickBot="1" x14ac:dyDescent="0.3">
      <c r="A60" s="197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</row>
    <row r="61" spans="1:59" s="10" customFormat="1" ht="18.75" thickBot="1" x14ac:dyDescent="0.3">
      <c r="A61" s="197"/>
      <c r="B61" s="112">
        <v>23</v>
      </c>
      <c r="C61" s="94" t="s">
        <v>76</v>
      </c>
      <c r="D61" s="106">
        <v>1522</v>
      </c>
      <c r="E61" s="123">
        <v>1611617</v>
      </c>
      <c r="F61" s="114">
        <f>+J61</f>
        <v>1128131.8999999999</v>
      </c>
      <c r="G61" s="115"/>
      <c r="H61" s="115"/>
      <c r="I61" s="115"/>
      <c r="J61" s="116">
        <f>+E61*0.7</f>
        <v>1128131.8999999999</v>
      </c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1128131.8999999999</v>
      </c>
      <c r="T61" s="111">
        <f t="shared" si="1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</row>
    <row r="62" spans="1:59" s="10" customFormat="1" ht="18.75" hidden="1" thickBot="1" x14ac:dyDescent="0.3">
      <c r="A62" s="197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1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</row>
    <row r="63" spans="1:59" s="10" customFormat="1" ht="18.75" thickBot="1" x14ac:dyDescent="0.3">
      <c r="A63" s="197"/>
      <c r="B63" s="112"/>
      <c r="C63" s="94" t="s">
        <v>205</v>
      </c>
      <c r="D63" s="106">
        <v>1522</v>
      </c>
      <c r="E63" s="123">
        <v>5076966</v>
      </c>
      <c r="F63" s="114">
        <f>+J63</f>
        <v>3553876.1999999997</v>
      </c>
      <c r="G63" s="115"/>
      <c r="H63" s="115"/>
      <c r="I63" s="115"/>
      <c r="J63" s="116">
        <f>+E63*0.7</f>
        <v>3553876.1999999997</v>
      </c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3553876.1999999997</v>
      </c>
      <c r="T63" s="111">
        <f t="shared" si="1"/>
        <v>0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</row>
    <row r="64" spans="1:59" s="10" customFormat="1" ht="18.75" thickBot="1" x14ac:dyDescent="0.3">
      <c r="A64" s="197"/>
      <c r="B64" s="112">
        <v>25</v>
      </c>
      <c r="C64" s="94" t="s">
        <v>79</v>
      </c>
      <c r="D64" s="106">
        <v>1522</v>
      </c>
      <c r="E64" s="123">
        <v>21434040</v>
      </c>
      <c r="F64" s="114">
        <f>+J64</f>
        <v>15003827.999999998</v>
      </c>
      <c r="G64" s="115"/>
      <c r="H64" s="115"/>
      <c r="I64" s="115"/>
      <c r="J64" s="116">
        <f>+E64*0.7</f>
        <v>15003827.999999998</v>
      </c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15003827.999999998</v>
      </c>
      <c r="T64" s="111">
        <f t="shared" si="1"/>
        <v>0</v>
      </c>
      <c r="U64" s="171"/>
      <c r="V64" s="167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</row>
    <row r="65" spans="1:59" s="10" customFormat="1" ht="18.75" thickBot="1" x14ac:dyDescent="0.3">
      <c r="A65" s="197"/>
      <c r="B65" s="112">
        <v>26</v>
      </c>
      <c r="C65" s="94" t="s">
        <v>80</v>
      </c>
      <c r="D65" s="106">
        <v>1292</v>
      </c>
      <c r="E65" s="120">
        <v>1264156</v>
      </c>
      <c r="F65" s="114">
        <v>884909</v>
      </c>
      <c r="G65" s="115"/>
      <c r="H65" s="115"/>
      <c r="I65" s="115">
        <v>884909</v>
      </c>
      <c r="J65" s="116"/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884909</v>
      </c>
      <c r="T65" s="111">
        <f t="shared" si="1"/>
        <v>0</v>
      </c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</row>
    <row r="66" spans="1:59" s="10" customFormat="1" ht="18.75" hidden="1" thickBot="1" x14ac:dyDescent="0.3">
      <c r="A66" s="197"/>
      <c r="B66" s="112">
        <v>43</v>
      </c>
      <c r="C66" s="94" t="s">
        <v>81</v>
      </c>
      <c r="D66" s="106"/>
      <c r="E66" s="113"/>
      <c r="F66" s="114"/>
      <c r="G66" s="115"/>
      <c r="H66" s="115"/>
      <c r="I66" s="115"/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0</v>
      </c>
      <c r="T66" s="111">
        <f t="shared" si="1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</row>
    <row r="67" spans="1:59" s="10" customFormat="1" ht="18.75" hidden="1" thickBot="1" x14ac:dyDescent="0.3">
      <c r="A67" s="197"/>
      <c r="B67" s="112">
        <v>44</v>
      </c>
      <c r="C67" s="94" t="s">
        <v>82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</row>
    <row r="68" spans="1:59" s="10" customFormat="1" ht="18.75" hidden="1" thickBot="1" x14ac:dyDescent="0.3">
      <c r="A68" s="197"/>
      <c r="B68" s="112">
        <v>27</v>
      </c>
      <c r="C68" s="94" t="s">
        <v>83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24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</row>
    <row r="69" spans="1:59" s="10" customFormat="1" ht="18.75" hidden="1" thickBot="1" x14ac:dyDescent="0.3">
      <c r="A69" s="197"/>
      <c r="B69" s="112">
        <v>28</v>
      </c>
      <c r="C69" s="94" t="s">
        <v>84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15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</row>
    <row r="70" spans="1:59" s="10" customFormat="1" ht="18.75" hidden="1" thickBot="1" x14ac:dyDescent="0.3">
      <c r="A70" s="197"/>
      <c r="B70" s="112">
        <v>29</v>
      </c>
      <c r="C70" s="94" t="s">
        <v>85</v>
      </c>
      <c r="D70" s="106"/>
      <c r="E70" s="113"/>
      <c r="F70" s="114"/>
      <c r="G70" s="115"/>
      <c r="H70" s="115"/>
      <c r="I70" s="115"/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0</v>
      </c>
      <c r="T70" s="111">
        <f t="shared" si="1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</row>
    <row r="71" spans="1:59" s="10" customFormat="1" ht="18.75" hidden="1" thickBot="1" x14ac:dyDescent="0.3">
      <c r="A71" s="197"/>
      <c r="B71" s="112">
        <v>48</v>
      </c>
      <c r="C71" s="94" t="s">
        <v>86</v>
      </c>
      <c r="D71" s="106"/>
      <c r="E71" s="113"/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1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</row>
    <row r="72" spans="1:59" s="10" customFormat="1" ht="18.75" thickBot="1" x14ac:dyDescent="0.3">
      <c r="A72" s="197"/>
      <c r="B72" s="112">
        <v>30</v>
      </c>
      <c r="C72" s="94" t="s">
        <v>87</v>
      </c>
      <c r="D72" s="106">
        <v>1521</v>
      </c>
      <c r="E72" s="113">
        <v>29672159</v>
      </c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</row>
    <row r="73" spans="1:59" s="10" customFormat="1" ht="18.75" hidden="1" thickBot="1" x14ac:dyDescent="0.3">
      <c r="A73" s="197"/>
      <c r="B73" s="112">
        <v>50</v>
      </c>
      <c r="C73" s="94" t="s">
        <v>88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1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</row>
    <row r="74" spans="1:59" s="10" customFormat="1" ht="18.75" hidden="1" thickBot="1" x14ac:dyDescent="0.3">
      <c r="A74" s="197"/>
      <c r="B74" s="112">
        <v>31</v>
      </c>
      <c r="C74" s="94" t="s">
        <v>89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</row>
    <row r="75" spans="1:59" s="10" customFormat="1" ht="36.75" thickBot="1" x14ac:dyDescent="0.3">
      <c r="A75" s="197"/>
      <c r="B75" s="112"/>
      <c r="C75" s="94" t="s">
        <v>90</v>
      </c>
      <c r="D75" s="106">
        <v>2304</v>
      </c>
      <c r="E75" s="113">
        <v>1290417</v>
      </c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</row>
    <row r="76" spans="1:59" s="10" customFormat="1" ht="36.75" hidden="1" thickBot="1" x14ac:dyDescent="0.3">
      <c r="A76" s="197"/>
      <c r="B76" s="112">
        <v>32</v>
      </c>
      <c r="C76" s="94" t="s">
        <v>91</v>
      </c>
      <c r="D76" s="106"/>
      <c r="E76" s="113"/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1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</row>
    <row r="77" spans="1:59" s="10" customFormat="1" ht="36.75" hidden="1" thickBot="1" x14ac:dyDescent="0.3">
      <c r="A77" s="197"/>
      <c r="B77" s="112">
        <v>33</v>
      </c>
      <c r="C77" s="94" t="s">
        <v>92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</row>
    <row r="78" spans="1:59" s="10" customFormat="1" ht="18.75" hidden="1" thickBot="1" x14ac:dyDescent="0.3">
      <c r="A78" s="197"/>
      <c r="B78" s="112">
        <v>53</v>
      </c>
      <c r="C78" s="94" t="s">
        <v>93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</row>
    <row r="79" spans="1:59" s="10" customFormat="1" ht="18.75" hidden="1" thickBot="1" x14ac:dyDescent="0.3">
      <c r="A79" s="197"/>
      <c r="B79" s="112">
        <v>34</v>
      </c>
      <c r="C79" s="94" t="s">
        <v>94</v>
      </c>
      <c r="D79" s="106"/>
      <c r="E79" s="113"/>
      <c r="F79" s="114"/>
      <c r="G79" s="115"/>
      <c r="H79" s="115"/>
      <c r="I79" s="115"/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0</v>
      </c>
      <c r="T79" s="111">
        <f t="shared" si="1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</row>
    <row r="80" spans="1:59" s="10" customFormat="1" ht="18.75" thickBot="1" x14ac:dyDescent="0.3">
      <c r="A80" s="197"/>
      <c r="B80" s="112">
        <v>35</v>
      </c>
      <c r="C80" s="94" t="s">
        <v>95</v>
      </c>
      <c r="D80" s="106">
        <v>1523</v>
      </c>
      <c r="E80" s="113">
        <v>9782650</v>
      </c>
      <c r="F80" s="114">
        <f>+J80</f>
        <v>6847855</v>
      </c>
      <c r="G80" s="115"/>
      <c r="H80" s="115"/>
      <c r="I80" s="115"/>
      <c r="J80" s="116">
        <v>6847855</v>
      </c>
      <c r="K80" s="115"/>
      <c r="L80" s="115"/>
      <c r="M80" s="115"/>
      <c r="N80" s="115"/>
      <c r="O80" s="115"/>
      <c r="P80" s="115"/>
      <c r="Q80" s="115"/>
      <c r="R80" s="115"/>
      <c r="S80" s="117">
        <f t="shared" ref="S80:S110" si="4">SUM(G80:R80)</f>
        <v>6847855</v>
      </c>
      <c r="T80" s="111">
        <f t="shared" si="1"/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</row>
    <row r="81" spans="1:59" s="10" customFormat="1" ht="18.75" hidden="1" thickBot="1" x14ac:dyDescent="0.3">
      <c r="A81" s="197"/>
      <c r="B81" s="112">
        <v>36</v>
      </c>
      <c r="C81" s="94" t="s">
        <v>96</v>
      </c>
      <c r="D81" s="106"/>
      <c r="E81" s="113"/>
      <c r="F81" s="114"/>
      <c r="G81" s="115"/>
      <c r="H81" s="115"/>
      <c r="I81" s="115"/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si="4"/>
        <v>0</v>
      </c>
      <c r="T81" s="111">
        <f t="shared" ref="T81:T110" si="5">+F81-S81</f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</row>
    <row r="82" spans="1:59" s="10" customFormat="1" ht="18.75" hidden="1" thickBot="1" x14ac:dyDescent="0.3">
      <c r="A82" s="197"/>
      <c r="B82" s="112">
        <v>27</v>
      </c>
      <c r="C82" s="94" t="s">
        <v>97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4"/>
        <v>0</v>
      </c>
      <c r="T82" s="111">
        <f t="shared" si="5"/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</row>
    <row r="83" spans="1:59" s="10" customFormat="1" ht="36.75" thickBot="1" x14ac:dyDescent="0.3">
      <c r="A83" s="197"/>
      <c r="B83" s="112">
        <v>37</v>
      </c>
      <c r="C83" s="94" t="s">
        <v>98</v>
      </c>
      <c r="D83" s="106">
        <v>1524</v>
      </c>
      <c r="E83" s="113">
        <v>128136</v>
      </c>
      <c r="F83" s="114">
        <f>+J83</f>
        <v>128136</v>
      </c>
      <c r="G83" s="115"/>
      <c r="H83" s="115"/>
      <c r="I83" s="115"/>
      <c r="J83" s="116">
        <v>128136</v>
      </c>
      <c r="K83" s="115"/>
      <c r="L83" s="115"/>
      <c r="M83" s="115"/>
      <c r="N83" s="115"/>
      <c r="O83" s="115"/>
      <c r="P83" s="115"/>
      <c r="Q83" s="115"/>
      <c r="R83" s="115"/>
      <c r="S83" s="117">
        <f t="shared" si="4"/>
        <v>128136</v>
      </c>
      <c r="T83" s="111">
        <f t="shared" si="5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</row>
    <row r="84" spans="1:59" s="10" customFormat="1" ht="36.75" hidden="1" thickBot="1" x14ac:dyDescent="0.3">
      <c r="A84" s="197"/>
      <c r="B84" s="112">
        <v>38</v>
      </c>
      <c r="C84" s="94" t="s">
        <v>99</v>
      </c>
      <c r="D84" s="106"/>
      <c r="E84" s="113"/>
      <c r="F84" s="114"/>
      <c r="G84" s="115"/>
      <c r="H84" s="115"/>
      <c r="I84" s="115"/>
      <c r="J84" s="116"/>
      <c r="K84" s="115"/>
      <c r="L84" s="115"/>
      <c r="M84" s="115"/>
      <c r="N84" s="115"/>
      <c r="O84" s="115"/>
      <c r="P84" s="115"/>
      <c r="Q84" s="115"/>
      <c r="R84" s="115"/>
      <c r="S84" s="117">
        <f t="shared" si="4"/>
        <v>0</v>
      </c>
      <c r="T84" s="111">
        <f t="shared" si="5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</row>
    <row r="85" spans="1:59" s="10" customFormat="1" ht="18.75" hidden="1" thickBot="1" x14ac:dyDescent="0.3">
      <c r="A85" s="197"/>
      <c r="B85" s="112"/>
      <c r="C85" s="94" t="s">
        <v>100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4"/>
        <v>0</v>
      </c>
      <c r="T85" s="111">
        <f t="shared" si="5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</row>
    <row r="86" spans="1:59" s="10" customFormat="1" ht="18.75" hidden="1" thickBot="1" x14ac:dyDescent="0.3">
      <c r="A86" s="197"/>
      <c r="B86" s="112">
        <v>59</v>
      </c>
      <c r="C86" s="94" t="s">
        <v>101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4"/>
        <v>0</v>
      </c>
      <c r="T86" s="111">
        <f t="shared" si="5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</row>
    <row r="87" spans="1:59" s="10" customFormat="1" ht="18.75" hidden="1" thickBot="1" x14ac:dyDescent="0.3">
      <c r="A87" s="197"/>
      <c r="B87" s="112">
        <v>60</v>
      </c>
      <c r="C87" s="94" t="s">
        <v>102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4"/>
        <v>0</v>
      </c>
      <c r="T87" s="111">
        <f t="shared" si="5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</row>
    <row r="88" spans="1:59" s="10" customFormat="1" ht="18.75" thickBot="1" x14ac:dyDescent="0.3">
      <c r="A88" s="197"/>
      <c r="B88" s="112">
        <v>39</v>
      </c>
      <c r="C88" s="94" t="s">
        <v>103</v>
      </c>
      <c r="D88" s="106">
        <v>1545</v>
      </c>
      <c r="E88" s="113">
        <v>16375412</v>
      </c>
      <c r="F88" s="114">
        <v>11462788</v>
      </c>
      <c r="G88" s="115"/>
      <c r="H88" s="115"/>
      <c r="I88" s="115">
        <v>11462788</v>
      </c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4"/>
        <v>11462788</v>
      </c>
      <c r="T88" s="111">
        <f t="shared" si="5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</row>
    <row r="89" spans="1:59" s="10" customFormat="1" ht="18.75" thickBot="1" x14ac:dyDescent="0.3">
      <c r="A89" s="197"/>
      <c r="B89" s="112">
        <v>40</v>
      </c>
      <c r="C89" s="94" t="s">
        <v>202</v>
      </c>
      <c r="D89" s="106">
        <v>2302</v>
      </c>
      <c r="E89" s="113">
        <v>4244455</v>
      </c>
      <c r="F89" s="114">
        <f>+J89+1556299</f>
        <v>2971119</v>
      </c>
      <c r="G89" s="115"/>
      <c r="H89" s="115"/>
      <c r="I89" s="115"/>
      <c r="J89" s="116">
        <v>1414820</v>
      </c>
      <c r="K89" s="115"/>
      <c r="L89" s="115"/>
      <c r="M89" s="115"/>
      <c r="N89" s="115"/>
      <c r="O89" s="115"/>
      <c r="P89" s="115"/>
      <c r="Q89" s="115"/>
      <c r="R89" s="115"/>
      <c r="S89" s="117">
        <f t="shared" si="4"/>
        <v>1414820</v>
      </c>
      <c r="T89" s="111">
        <f t="shared" si="5"/>
        <v>1556299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</row>
    <row r="90" spans="1:59" s="10" customFormat="1" ht="36.75" hidden="1" thickBot="1" x14ac:dyDescent="0.3">
      <c r="A90" s="197"/>
      <c r="B90" s="112">
        <v>41</v>
      </c>
      <c r="C90" s="94" t="s">
        <v>105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4"/>
        <v>0</v>
      </c>
      <c r="T90" s="111">
        <f t="shared" si="5"/>
        <v>0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</row>
    <row r="91" spans="1:59" s="10" customFormat="1" ht="18.75" hidden="1" thickBot="1" x14ac:dyDescent="0.3">
      <c r="A91" s="197"/>
      <c r="B91" s="112">
        <v>42</v>
      </c>
      <c r="C91" s="94" t="s">
        <v>106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4"/>
        <v>0</v>
      </c>
      <c r="T91" s="111">
        <f t="shared" si="5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</row>
    <row r="92" spans="1:59" s="10" customFormat="1" ht="36.75" hidden="1" thickBot="1" x14ac:dyDescent="0.3">
      <c r="A92" s="197"/>
      <c r="B92" s="112">
        <v>31</v>
      </c>
      <c r="C92" s="94" t="s">
        <v>107</v>
      </c>
      <c r="D92" s="106"/>
      <c r="E92" s="125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4"/>
        <v>0</v>
      </c>
      <c r="T92" s="111">
        <f t="shared" si="5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</row>
    <row r="93" spans="1:59" s="10" customFormat="1" ht="18.75" hidden="1" thickBot="1" x14ac:dyDescent="0.3">
      <c r="A93" s="197"/>
      <c r="B93" s="112">
        <v>43</v>
      </c>
      <c r="C93" s="94" t="s">
        <v>108</v>
      </c>
      <c r="D93" s="106"/>
      <c r="E93" s="113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4"/>
        <v>0</v>
      </c>
      <c r="T93" s="111">
        <f t="shared" si="5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</row>
    <row r="94" spans="1:59" s="10" customFormat="1" ht="36.75" hidden="1" thickBot="1" x14ac:dyDescent="0.3">
      <c r="A94" s="197"/>
      <c r="B94" s="112">
        <v>32</v>
      </c>
      <c r="C94" s="94" t="s">
        <v>109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4"/>
        <v>0</v>
      </c>
      <c r="T94" s="111">
        <f t="shared" si="5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</row>
    <row r="95" spans="1:59" s="10" customFormat="1" ht="36.75" thickBot="1" x14ac:dyDescent="0.3">
      <c r="A95" s="197"/>
      <c r="B95" s="112">
        <v>33</v>
      </c>
      <c r="C95" s="94" t="s">
        <v>110</v>
      </c>
      <c r="D95" s="106">
        <v>2301</v>
      </c>
      <c r="E95" s="113">
        <v>19381913</v>
      </c>
      <c r="F95" s="114">
        <f>+J95</f>
        <v>13567339</v>
      </c>
      <c r="G95" s="115"/>
      <c r="H95" s="115"/>
      <c r="I95" s="115"/>
      <c r="J95" s="116">
        <v>13567339</v>
      </c>
      <c r="K95" s="115"/>
      <c r="L95" s="115"/>
      <c r="M95" s="115"/>
      <c r="N95" s="115"/>
      <c r="O95" s="115"/>
      <c r="P95" s="115"/>
      <c r="Q95" s="115"/>
      <c r="R95" s="115"/>
      <c r="S95" s="117">
        <f t="shared" si="4"/>
        <v>13567339</v>
      </c>
      <c r="T95" s="111">
        <f t="shared" si="5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</row>
    <row r="96" spans="1:59" s="10" customFormat="1" ht="18.75" hidden="1" thickBot="1" x14ac:dyDescent="0.3">
      <c r="A96" s="197"/>
      <c r="B96" s="112">
        <v>67</v>
      </c>
      <c r="C96" s="94" t="s">
        <v>111</v>
      </c>
      <c r="D96" s="106"/>
      <c r="E96" s="113"/>
      <c r="F96" s="114"/>
      <c r="G96" s="115"/>
      <c r="H96" s="115"/>
      <c r="I96" s="115"/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4"/>
        <v>0</v>
      </c>
      <c r="T96" s="111">
        <f t="shared" si="5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</row>
    <row r="97" spans="1:59" s="10" customFormat="1" ht="18.75" hidden="1" thickBot="1" x14ac:dyDescent="0.3">
      <c r="A97" s="197"/>
      <c r="B97" s="112">
        <v>68</v>
      </c>
      <c r="C97" s="94" t="s">
        <v>112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4"/>
        <v>0</v>
      </c>
      <c r="T97" s="111">
        <f t="shared" si="5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</row>
    <row r="98" spans="1:59" s="10" customFormat="1" ht="36.75" hidden="1" thickBot="1" x14ac:dyDescent="0.3">
      <c r="A98" s="197"/>
      <c r="B98" s="112">
        <v>44</v>
      </c>
      <c r="C98" s="94" t="s">
        <v>113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4"/>
        <v>0</v>
      </c>
      <c r="T98" s="111">
        <f t="shared" si="5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</row>
    <row r="99" spans="1:59" s="10" customFormat="1" ht="18.75" hidden="1" thickBot="1" x14ac:dyDescent="0.3">
      <c r="A99" s="197"/>
      <c r="B99" s="112">
        <v>45</v>
      </c>
      <c r="C99" s="94" t="s">
        <v>114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4"/>
        <v>0</v>
      </c>
      <c r="T99" s="111">
        <f t="shared" si="5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</row>
    <row r="100" spans="1:59" s="10" customFormat="1" ht="36.75" hidden="1" thickBot="1" x14ac:dyDescent="0.3">
      <c r="A100" s="197"/>
      <c r="B100" s="112">
        <v>71</v>
      </c>
      <c r="C100" s="94" t="s">
        <v>115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4"/>
        <v>0</v>
      </c>
      <c r="T100" s="111">
        <f t="shared" si="5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</row>
    <row r="101" spans="1:59" s="10" customFormat="1" ht="18.75" hidden="1" thickBot="1" x14ac:dyDescent="0.3">
      <c r="A101" s="197"/>
      <c r="B101" s="112">
        <v>72</v>
      </c>
      <c r="C101" s="94" t="s">
        <v>116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4"/>
        <v>0</v>
      </c>
      <c r="T101" s="111">
        <f t="shared" si="5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</row>
    <row r="102" spans="1:59" s="10" customFormat="1" ht="18.75" hidden="1" thickBot="1" x14ac:dyDescent="0.3">
      <c r="A102" s="197"/>
      <c r="B102" s="112">
        <v>73</v>
      </c>
      <c r="C102" s="94" t="s">
        <v>117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4"/>
        <v>0</v>
      </c>
      <c r="T102" s="111">
        <f t="shared" si="5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</row>
    <row r="103" spans="1:59" s="10" customFormat="1" ht="36.75" hidden="1" thickBot="1" x14ac:dyDescent="0.3">
      <c r="A103" s="197"/>
      <c r="B103" s="112">
        <v>33</v>
      </c>
      <c r="C103" s="94" t="s">
        <v>118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4"/>
        <v>0</v>
      </c>
      <c r="T103" s="111">
        <f t="shared" si="5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</row>
    <row r="104" spans="1:59" s="10" customFormat="1" ht="36.75" thickBot="1" x14ac:dyDescent="0.3">
      <c r="A104" s="197"/>
      <c r="B104" s="112">
        <v>46</v>
      </c>
      <c r="C104" s="94" t="s">
        <v>206</v>
      </c>
      <c r="D104" s="106">
        <v>1520</v>
      </c>
      <c r="E104" s="113">
        <v>34112904</v>
      </c>
      <c r="F104" s="114">
        <v>23679033</v>
      </c>
      <c r="G104" s="115"/>
      <c r="H104" s="115"/>
      <c r="I104" s="115">
        <v>23879033</v>
      </c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4"/>
        <v>23879033</v>
      </c>
      <c r="T104" s="111">
        <f t="shared" si="5"/>
        <v>-200000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</row>
    <row r="105" spans="1:59" s="10" customFormat="1" ht="36.75" hidden="1" thickBot="1" x14ac:dyDescent="0.3">
      <c r="A105" s="197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</row>
    <row r="106" spans="1:59" s="10" customFormat="1" ht="36.75" hidden="1" thickBot="1" x14ac:dyDescent="0.3">
      <c r="A106" s="197"/>
      <c r="B106" s="112"/>
      <c r="C106" s="94" t="s">
        <v>119</v>
      </c>
      <c r="D106" s="106"/>
      <c r="E106" s="113"/>
      <c r="F106" s="114"/>
      <c r="G106" s="115"/>
      <c r="H106" s="115"/>
      <c r="I106" s="115"/>
      <c r="J106" s="116"/>
      <c r="K106" s="115"/>
      <c r="L106" s="115"/>
      <c r="M106" s="115"/>
      <c r="N106" s="115"/>
      <c r="O106" s="115"/>
      <c r="P106" s="115"/>
      <c r="Q106" s="115"/>
      <c r="R106" s="115"/>
      <c r="S106" s="117"/>
      <c r="T106" s="111"/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</row>
    <row r="107" spans="1:59" s="10" customFormat="1" ht="18.75" hidden="1" thickBot="1" x14ac:dyDescent="0.3">
      <c r="A107" s="197"/>
      <c r="B107" s="112">
        <v>47</v>
      </c>
      <c r="C107" s="94" t="s">
        <v>120</v>
      </c>
      <c r="D107" s="106"/>
      <c r="E107" s="113"/>
      <c r="F107" s="114"/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>
        <f t="shared" si="4"/>
        <v>0</v>
      </c>
      <c r="T107" s="111">
        <f t="shared" si="5"/>
        <v>0</v>
      </c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</row>
    <row r="108" spans="1:59" s="10" customFormat="1" ht="36.75" hidden="1" thickBot="1" x14ac:dyDescent="0.3">
      <c r="A108" s="197"/>
      <c r="B108" s="112">
        <v>76</v>
      </c>
      <c r="C108" s="94" t="s">
        <v>121</v>
      </c>
      <c r="D108" s="106" t="s">
        <v>31</v>
      </c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4"/>
        <v>0</v>
      </c>
      <c r="T108" s="111">
        <f t="shared" si="5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</row>
    <row r="109" spans="1:59" s="10" customFormat="1" ht="18.75" hidden="1" thickBot="1" x14ac:dyDescent="0.3">
      <c r="A109" s="197"/>
      <c r="B109" s="112">
        <v>77</v>
      </c>
      <c r="C109" s="94" t="s">
        <v>122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4"/>
        <v>0</v>
      </c>
      <c r="T109" s="111">
        <f t="shared" si="5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</row>
    <row r="110" spans="1:59" s="10" customFormat="1" ht="36.75" thickBot="1" x14ac:dyDescent="0.3">
      <c r="A110" s="197"/>
      <c r="B110" s="112">
        <v>48</v>
      </c>
      <c r="C110" s="94" t="s">
        <v>123</v>
      </c>
      <c r="D110" s="106" t="s">
        <v>31</v>
      </c>
      <c r="E110" s="113"/>
      <c r="F110" s="114">
        <f>+J110</f>
        <v>19050797</v>
      </c>
      <c r="G110" s="115"/>
      <c r="H110" s="115"/>
      <c r="I110" s="115"/>
      <c r="J110" s="116">
        <f>8838880+10211917</f>
        <v>19050797</v>
      </c>
      <c r="K110" s="115"/>
      <c r="L110" s="115"/>
      <c r="M110" s="115"/>
      <c r="N110" s="115"/>
      <c r="O110" s="115"/>
      <c r="P110" s="115"/>
      <c r="Q110" s="115"/>
      <c r="R110" s="115"/>
      <c r="S110" s="117">
        <f t="shared" si="4"/>
        <v>19050797</v>
      </c>
      <c r="T110" s="111">
        <f t="shared" si="5"/>
        <v>0</v>
      </c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</row>
    <row r="111" spans="1:59" s="10" customFormat="1" ht="18.75" hidden="1" thickBot="1" x14ac:dyDescent="0.3">
      <c r="A111" s="197"/>
      <c r="B111" s="112"/>
      <c r="C111" s="94" t="s">
        <v>124</v>
      </c>
      <c r="D111" s="106"/>
      <c r="E111" s="113"/>
      <c r="F111" s="114"/>
      <c r="G111" s="115"/>
      <c r="H111" s="115"/>
      <c r="I111" s="115"/>
      <c r="J111" s="116"/>
      <c r="K111" s="115"/>
      <c r="L111" s="115"/>
      <c r="M111" s="115"/>
      <c r="N111" s="115"/>
      <c r="O111" s="115"/>
      <c r="P111" s="115"/>
      <c r="Q111" s="115"/>
      <c r="R111" s="115"/>
      <c r="S111" s="117"/>
      <c r="T111" s="117"/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</row>
    <row r="112" spans="1:59" s="10" customFormat="1" ht="36.75" hidden="1" thickBot="1" x14ac:dyDescent="0.3">
      <c r="A112" s="197"/>
      <c r="B112" s="112"/>
      <c r="C112" s="94" t="s">
        <v>125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</row>
    <row r="113" spans="1:59" s="10" customFormat="1" ht="18.75" hidden="1" thickBot="1" x14ac:dyDescent="0.3">
      <c r="A113" s="197"/>
      <c r="B113" s="112"/>
      <c r="C113" s="94" t="s">
        <v>126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</row>
    <row r="114" spans="1:59" s="10" customFormat="1" ht="36.75" hidden="1" thickBot="1" x14ac:dyDescent="0.3">
      <c r="A114" s="197"/>
      <c r="B114" s="112"/>
      <c r="C114" s="94" t="s">
        <v>127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</row>
    <row r="115" spans="1:59" s="10" customFormat="1" ht="36.75" hidden="1" thickBot="1" x14ac:dyDescent="0.3">
      <c r="A115" s="197"/>
      <c r="B115" s="112"/>
      <c r="C115" s="94" t="s">
        <v>128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</row>
    <row r="116" spans="1:59" s="10" customFormat="1" ht="36.75" hidden="1" thickBot="1" x14ac:dyDescent="0.3">
      <c r="A116" s="197"/>
      <c r="B116" s="112"/>
      <c r="C116" s="94" t="s">
        <v>129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</row>
    <row r="117" spans="1:59" s="10" customFormat="1" ht="18.75" hidden="1" thickBot="1" x14ac:dyDescent="0.3">
      <c r="A117" s="197"/>
      <c r="B117" s="112"/>
      <c r="C117" s="94" t="s">
        <v>130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</row>
    <row r="118" spans="1:59" s="10" customFormat="1" ht="36.75" hidden="1" thickBot="1" x14ac:dyDescent="0.3">
      <c r="A118" s="197"/>
      <c r="B118" s="112"/>
      <c r="C118" s="94" t="s">
        <v>131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</row>
    <row r="119" spans="1:59" s="10" customFormat="1" ht="36.75" hidden="1" thickBot="1" x14ac:dyDescent="0.3">
      <c r="A119" s="197"/>
      <c r="B119" s="112"/>
      <c r="C119" s="94" t="s">
        <v>132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</row>
    <row r="120" spans="1:59" s="11" customFormat="1" ht="18.75" hidden="1" thickBot="1" x14ac:dyDescent="0.3">
      <c r="A120" s="197"/>
      <c r="B120" s="112"/>
      <c r="C120" s="94" t="s">
        <v>133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</row>
    <row r="121" spans="1:59" s="10" customFormat="1" ht="36.75" hidden="1" thickBot="1" x14ac:dyDescent="0.3">
      <c r="A121" s="197"/>
      <c r="B121" s="112"/>
      <c r="C121" s="94" t="s">
        <v>134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</row>
    <row r="122" spans="1:59" s="10" customFormat="1" ht="36.75" hidden="1" thickBot="1" x14ac:dyDescent="0.3">
      <c r="A122" s="197"/>
      <c r="B122" s="112"/>
      <c r="C122" s="94" t="s">
        <v>135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</row>
    <row r="123" spans="1:59" s="10" customFormat="1" ht="18.75" hidden="1" thickBot="1" x14ac:dyDescent="0.3">
      <c r="A123" s="197"/>
      <c r="B123" s="112"/>
      <c r="C123" s="94" t="s">
        <v>136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</row>
    <row r="124" spans="1:59" s="10" customFormat="1" ht="18.75" hidden="1" thickBot="1" x14ac:dyDescent="0.3">
      <c r="A124" s="170"/>
      <c r="B124" s="112">
        <v>38</v>
      </c>
      <c r="C124" s="94" t="s">
        <v>137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>
        <f>SUM(G124:R124)</f>
        <v>0</v>
      </c>
      <c r="T124" s="117">
        <f>+F124-S124</f>
        <v>0</v>
      </c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</row>
    <row r="125" spans="1:59" s="10" customFormat="1" ht="18.75" hidden="1" thickBot="1" x14ac:dyDescent="0.3">
      <c r="A125" s="170"/>
      <c r="B125" s="326"/>
      <c r="C125" s="94"/>
      <c r="D125" s="106"/>
      <c r="E125" s="126"/>
      <c r="F125" s="127"/>
      <c r="G125" s="128"/>
      <c r="H125" s="128"/>
      <c r="I125" s="128"/>
      <c r="J125" s="129"/>
      <c r="K125" s="128"/>
      <c r="L125" s="128"/>
      <c r="M125" s="128"/>
      <c r="N125" s="128"/>
      <c r="O125" s="128"/>
      <c r="P125" s="128"/>
      <c r="Q125" s="128"/>
      <c r="R125" s="128"/>
      <c r="S125" s="117">
        <f>SUM(G125:R125)</f>
        <v>0</v>
      </c>
      <c r="T125" s="130">
        <f>+F125-S125</f>
        <v>0</v>
      </c>
      <c r="U125" s="171"/>
      <c r="V125" s="167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4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</row>
    <row r="126" spans="1:59" s="10" customFormat="1" ht="18.75" thickBot="1" x14ac:dyDescent="0.3">
      <c r="A126" s="170"/>
      <c r="B126" s="326"/>
      <c r="C126" s="131" t="s">
        <v>183</v>
      </c>
      <c r="D126" s="132"/>
      <c r="E126" s="133">
        <f t="shared" ref="E126:T126" si="6">SUM(E15:E125)</f>
        <v>863245082</v>
      </c>
      <c r="F126" s="134">
        <f t="shared" si="6"/>
        <v>358516801.39999998</v>
      </c>
      <c r="G126" s="135">
        <f t="shared" si="6"/>
        <v>51565510</v>
      </c>
      <c r="H126" s="135">
        <f t="shared" si="6"/>
        <v>51565510</v>
      </c>
      <c r="I126" s="135">
        <f t="shared" si="6"/>
        <v>116027371</v>
      </c>
      <c r="J126" s="135">
        <f t="shared" si="6"/>
        <v>138002111.10000002</v>
      </c>
      <c r="K126" s="135">
        <f t="shared" si="6"/>
        <v>0</v>
      </c>
      <c r="L126" s="135">
        <f t="shared" si="6"/>
        <v>0</v>
      </c>
      <c r="M126" s="135">
        <f t="shared" si="6"/>
        <v>0</v>
      </c>
      <c r="N126" s="135">
        <f t="shared" si="6"/>
        <v>0</v>
      </c>
      <c r="O126" s="135">
        <f t="shared" si="6"/>
        <v>0</v>
      </c>
      <c r="P126" s="135">
        <f t="shared" si="6"/>
        <v>0</v>
      </c>
      <c r="Q126" s="135">
        <f t="shared" si="6"/>
        <v>0</v>
      </c>
      <c r="R126" s="135">
        <f t="shared" si="6"/>
        <v>0</v>
      </c>
      <c r="S126" s="135">
        <f t="shared" si="6"/>
        <v>357160502.09999996</v>
      </c>
      <c r="T126" s="135">
        <f t="shared" si="6"/>
        <v>1356299.3</v>
      </c>
      <c r="U126" s="170"/>
      <c r="V126" s="167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</row>
    <row r="127" spans="1:59" s="170" customFormat="1" ht="21.75" customHeight="1" x14ac:dyDescent="0.25">
      <c r="B127" s="261"/>
      <c r="S127" s="261"/>
      <c r="T127" s="261"/>
    </row>
    <row r="128" spans="1:59" s="170" customFormat="1" ht="21.75" customHeight="1" x14ac:dyDescent="0.25">
      <c r="B128" s="261"/>
      <c r="F128" s="262"/>
      <c r="G128" s="262"/>
      <c r="H128" s="262"/>
      <c r="I128" s="262"/>
      <c r="S128" s="261"/>
      <c r="T128" s="261"/>
    </row>
    <row r="129" spans="2:20" s="170" customFormat="1" ht="21.75" customHeight="1" thickBot="1" x14ac:dyDescent="0.3">
      <c r="B129" s="261"/>
      <c r="S129" s="261"/>
      <c r="T129" s="261"/>
    </row>
    <row r="130" spans="2:20" s="170" customFormat="1" ht="21.75" customHeight="1" x14ac:dyDescent="0.25">
      <c r="B130" s="261"/>
      <c r="C130" s="271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3"/>
      <c r="T130" s="274"/>
    </row>
    <row r="131" spans="2:20" s="175" customFormat="1" ht="18.75" x14ac:dyDescent="0.3">
      <c r="C131" s="346" t="s">
        <v>141</v>
      </c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8"/>
    </row>
    <row r="132" spans="2:20" s="175" customFormat="1" ht="18.75" x14ac:dyDescent="0.3">
      <c r="C132" s="346" t="s">
        <v>139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175" customFormat="1" ht="18.75" x14ac:dyDescent="0.3">
      <c r="C133" s="346" t="s">
        <v>140</v>
      </c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165" customFormat="1" ht="15.75" thickBot="1" x14ac:dyDescent="0.3">
      <c r="C134" s="263"/>
      <c r="D134" s="264"/>
      <c r="E134" s="265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6"/>
    </row>
    <row r="135" spans="2:20" s="170" customFormat="1" ht="21.75" customHeight="1" x14ac:dyDescent="0.25">
      <c r="B135" s="261"/>
      <c r="S135" s="261"/>
      <c r="T135" s="261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S145" s="261"/>
      <c r="T145" s="261"/>
    </row>
    <row r="146" spans="2:20" s="170" customFormat="1" ht="21.75" customHeight="1" x14ac:dyDescent="0.25">
      <c r="B146" s="261"/>
      <c r="S146" s="261"/>
      <c r="T146" s="261"/>
    </row>
    <row r="147" spans="2:20" s="170" customFormat="1" ht="21.75" customHeight="1" x14ac:dyDescent="0.25">
      <c r="B147" s="261"/>
      <c r="S147" s="261"/>
      <c r="T147" s="261"/>
    </row>
    <row r="148" spans="2:20" s="170" customFormat="1" ht="13.5" customHeight="1" x14ac:dyDescent="0.25">
      <c r="B148" s="261"/>
      <c r="C148" s="267"/>
      <c r="D148" s="267"/>
      <c r="E148" s="268"/>
      <c r="F148" s="269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4"/>
      <c r="T148" s="174"/>
    </row>
    <row r="149" spans="2:20" s="170" customFormat="1" ht="31.5" hidden="1" customHeight="1" x14ac:dyDescent="0.25">
      <c r="B149" s="261"/>
      <c r="S149" s="174"/>
      <c r="T149" s="174"/>
    </row>
    <row r="150" spans="2:20" s="165" customFormat="1" x14ac:dyDescent="0.25">
      <c r="E150" s="270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</sheetData>
  <autoFilter ref="A14:AJ126"/>
  <mergeCells count="4">
    <mergeCell ref="E6:T6"/>
    <mergeCell ref="C131:T131"/>
    <mergeCell ref="C132:T132"/>
    <mergeCell ref="C133:T13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3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352"/>
  <sheetViews>
    <sheetView topLeftCell="A12" zoomScale="60" zoomScaleNormal="60" workbookViewId="0">
      <selection activeCell="J73" sqref="J73"/>
    </sheetView>
  </sheetViews>
  <sheetFormatPr baseColWidth="10" defaultColWidth="76.85546875" defaultRowHeight="15" x14ac:dyDescent="0.25"/>
  <cols>
    <col min="1" max="1" width="7.28515625" style="165" customWidth="1"/>
    <col min="2" max="2" width="6.140625" style="2" bestFit="1" customWidth="1"/>
    <col min="3" max="3" width="51" style="2" customWidth="1"/>
    <col min="4" max="4" width="20.7109375" style="2" customWidth="1"/>
    <col min="5" max="5" width="32.85546875" style="12" customWidth="1"/>
    <col min="6" max="6" width="23.5703125" style="2" customWidth="1"/>
    <col min="7" max="8" width="22.7109375" style="2" bestFit="1" customWidth="1"/>
    <col min="9" max="10" width="25.42578125" style="2" bestFit="1" customWidth="1"/>
    <col min="11" max="18" width="22.7109375" style="2" hidden="1" customWidth="1"/>
    <col min="19" max="19" width="25.28515625" style="2" bestFit="1" customWidth="1"/>
    <col min="20" max="20" width="29.710937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135" width="11.42578125" style="165" customWidth="1"/>
    <col min="136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135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135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135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135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135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135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135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135" s="165" customFormat="1" ht="27.75" customHeight="1" x14ac:dyDescent="0.45">
      <c r="A8" s="176"/>
      <c r="B8" s="176"/>
      <c r="C8" s="187" t="s">
        <v>166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135" s="165" customFormat="1" ht="27.75" customHeight="1" x14ac:dyDescent="0.45">
      <c r="A9" s="176"/>
      <c r="B9" s="176"/>
      <c r="C9" s="187" t="s">
        <v>167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135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135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135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135" ht="57" customHeight="1" thickBot="1" x14ac:dyDescent="0.3">
      <c r="A13" s="194"/>
      <c r="B13" s="93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7" t="s">
        <v>18</v>
      </c>
      <c r="P13" s="97" t="s">
        <v>19</v>
      </c>
      <c r="Q13" s="98" t="s">
        <v>20</v>
      </c>
      <c r="R13" s="94" t="s">
        <v>21</v>
      </c>
      <c r="S13" s="94" t="s">
        <v>22</v>
      </c>
      <c r="T13" s="94" t="s">
        <v>23</v>
      </c>
    </row>
    <row r="14" spans="1:135" s="7" customFormat="1" ht="30" customHeight="1" thickBot="1" x14ac:dyDescent="0.3">
      <c r="A14" s="196"/>
      <c r="B14" s="14"/>
      <c r="C14" s="99" t="s">
        <v>24</v>
      </c>
      <c r="D14" s="100"/>
      <c r="E14" s="198" t="s">
        <v>29</v>
      </c>
      <c r="F14" s="198" t="s">
        <v>29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03" t="s">
        <v>27</v>
      </c>
      <c r="L14" s="103" t="s">
        <v>27</v>
      </c>
      <c r="M14" s="103" t="s">
        <v>27</v>
      </c>
      <c r="N14" s="103" t="s">
        <v>27</v>
      </c>
      <c r="O14" s="103" t="s">
        <v>27</v>
      </c>
      <c r="P14" s="103"/>
      <c r="Q14" s="103" t="s">
        <v>28</v>
      </c>
      <c r="R14" s="103"/>
      <c r="S14" s="198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6"/>
      <c r="CT14" s="166"/>
      <c r="CU14" s="166"/>
      <c r="CV14" s="166"/>
      <c r="CW14" s="166"/>
      <c r="CX14" s="166"/>
      <c r="CY14" s="166"/>
      <c r="CZ14" s="166"/>
      <c r="DA14" s="166"/>
      <c r="DB14" s="166"/>
      <c r="DC14" s="166"/>
      <c r="DD14" s="166"/>
      <c r="DE14" s="166"/>
      <c r="DF14" s="166"/>
      <c r="DG14" s="166"/>
      <c r="DH14" s="166"/>
      <c r="DI14" s="166"/>
      <c r="DJ14" s="166"/>
      <c r="DK14" s="166"/>
      <c r="DL14" s="166"/>
      <c r="DM14" s="166"/>
      <c r="DN14" s="166"/>
      <c r="DO14" s="166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7" customFormat="1" ht="18.75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907298496</v>
      </c>
      <c r="F15" s="108">
        <f>+S15</f>
        <v>302432832</v>
      </c>
      <c r="G15" s="109">
        <v>75608208</v>
      </c>
      <c r="H15" s="109">
        <v>75608208</v>
      </c>
      <c r="I15" s="109">
        <v>75608208</v>
      </c>
      <c r="J15" s="110">
        <v>75608208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80" si="0">SUM(G15:R15)</f>
        <v>302432832</v>
      </c>
      <c r="T15" s="111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66"/>
      <c r="DH15" s="166"/>
      <c r="DI15" s="166"/>
      <c r="DJ15" s="166"/>
      <c r="DK15" s="166"/>
      <c r="DL15" s="166"/>
      <c r="DM15" s="166"/>
      <c r="DN15" s="166"/>
      <c r="DO15" s="166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7" customFormat="1" ht="18.75" hidden="1" thickBot="1" x14ac:dyDescent="0.3">
      <c r="A16" s="197"/>
      <c r="B16" s="112">
        <v>2</v>
      </c>
      <c r="C16" s="94" t="s">
        <v>32</v>
      </c>
      <c r="D16" s="106" t="s">
        <v>31</v>
      </c>
      <c r="E16" s="113"/>
      <c r="F16" s="114"/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1" si="1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  <c r="CF16" s="166"/>
      <c r="CG16" s="166"/>
      <c r="CH16" s="166"/>
      <c r="CI16" s="166"/>
      <c r="CJ16" s="166"/>
      <c r="CK16" s="166"/>
      <c r="CL16" s="166"/>
      <c r="CM16" s="166"/>
      <c r="CN16" s="166"/>
      <c r="CO16" s="166"/>
      <c r="CP16" s="166"/>
      <c r="CQ16" s="166"/>
      <c r="CR16" s="166"/>
      <c r="CS16" s="166"/>
      <c r="CT16" s="166"/>
      <c r="CU16" s="166"/>
      <c r="CV16" s="166"/>
      <c r="CW16" s="166"/>
      <c r="CX16" s="166"/>
      <c r="CY16" s="166"/>
      <c r="CZ16" s="166"/>
      <c r="DA16" s="166"/>
      <c r="DB16" s="166"/>
      <c r="DC16" s="166"/>
      <c r="DD16" s="166"/>
      <c r="DE16" s="166"/>
      <c r="DF16" s="166"/>
      <c r="DG16" s="166"/>
      <c r="DH16" s="166"/>
      <c r="DI16" s="166"/>
      <c r="DJ16" s="166"/>
      <c r="DK16" s="166"/>
      <c r="DL16" s="166"/>
      <c r="DM16" s="166"/>
      <c r="DN16" s="166"/>
      <c r="DO16" s="166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7" customFormat="1" ht="18.75" hidden="1" thickBot="1" x14ac:dyDescent="0.3">
      <c r="A17" s="197"/>
      <c r="B17" s="112">
        <v>3</v>
      </c>
      <c r="C17" s="94" t="s">
        <v>33</v>
      </c>
      <c r="D17" s="106" t="s">
        <v>31</v>
      </c>
      <c r="E17" s="118"/>
      <c r="F17" s="114"/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1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6"/>
      <c r="DB17" s="166"/>
      <c r="DC17" s="166"/>
      <c r="DD17" s="166"/>
      <c r="DE17" s="166"/>
      <c r="DF17" s="166"/>
      <c r="DG17" s="166"/>
      <c r="DH17" s="166"/>
      <c r="DI17" s="166"/>
      <c r="DJ17" s="166"/>
      <c r="DK17" s="166"/>
      <c r="DL17" s="166"/>
      <c r="DM17" s="166"/>
      <c r="DN17" s="166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7" customFormat="1" ht="18.75" thickBot="1" x14ac:dyDescent="0.3">
      <c r="A18" s="197"/>
      <c r="B18" s="112">
        <v>2</v>
      </c>
      <c r="C18" s="94" t="s">
        <v>34</v>
      </c>
      <c r="D18" s="106" t="s">
        <v>31</v>
      </c>
      <c r="E18" s="113">
        <f>+G18*12</f>
        <v>47984592</v>
      </c>
      <c r="F18" s="114">
        <f>SUM(G18:R18)</f>
        <v>15994864</v>
      </c>
      <c r="G18" s="115">
        <v>3998716</v>
      </c>
      <c r="H18" s="115">
        <v>3998716</v>
      </c>
      <c r="I18" s="115">
        <v>3998716</v>
      </c>
      <c r="J18" s="116">
        <v>3998716</v>
      </c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15994864</v>
      </c>
      <c r="T18" s="111">
        <f t="shared" si="1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66"/>
      <c r="CH18" s="166"/>
      <c r="CI18" s="166"/>
      <c r="CJ18" s="166"/>
      <c r="CK18" s="166"/>
      <c r="CL18" s="166"/>
      <c r="CM18" s="166"/>
      <c r="CN18" s="166"/>
      <c r="CO18" s="166"/>
      <c r="CP18" s="166"/>
      <c r="CQ18" s="166"/>
      <c r="CR18" s="166"/>
      <c r="CS18" s="166"/>
      <c r="CT18" s="166"/>
      <c r="CU18" s="166"/>
      <c r="CV18" s="166"/>
      <c r="CW18" s="166"/>
      <c r="CX18" s="166"/>
      <c r="CY18" s="166"/>
      <c r="CZ18" s="166"/>
      <c r="DA18" s="166"/>
      <c r="DB18" s="166"/>
      <c r="DC18" s="166"/>
      <c r="DD18" s="166"/>
      <c r="DE18" s="166"/>
      <c r="DF18" s="166"/>
      <c r="DG18" s="166"/>
      <c r="DH18" s="166"/>
      <c r="DI18" s="166"/>
      <c r="DJ18" s="166"/>
      <c r="DK18" s="166"/>
      <c r="DL18" s="166"/>
      <c r="DM18" s="166"/>
      <c r="DN18" s="166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7" customFormat="1" ht="18.75" thickBot="1" x14ac:dyDescent="0.3">
      <c r="A19" s="197"/>
      <c r="B19" s="112">
        <v>3</v>
      </c>
      <c r="C19" s="94" t="s">
        <v>182</v>
      </c>
      <c r="D19" s="106" t="s">
        <v>31</v>
      </c>
      <c r="E19" s="113"/>
      <c r="F19" s="114">
        <f t="shared" ref="F19:F24" si="2">SUM(G19:R19)</f>
        <v>268652</v>
      </c>
      <c r="G19" s="115">
        <f>67163</f>
        <v>67163</v>
      </c>
      <c r="H19" s="115">
        <v>67163</v>
      </c>
      <c r="I19" s="115">
        <v>67163</v>
      </c>
      <c r="J19" s="116">
        <v>67163</v>
      </c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268652</v>
      </c>
      <c r="T19" s="111">
        <f t="shared" si="1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66"/>
      <c r="CH19" s="166"/>
      <c r="CI19" s="166"/>
      <c r="CJ19" s="166"/>
      <c r="CK19" s="166"/>
      <c r="CL19" s="166"/>
      <c r="CM19" s="166"/>
      <c r="CN19" s="166"/>
      <c r="CO19" s="166"/>
      <c r="CP19" s="166"/>
      <c r="CQ19" s="166"/>
      <c r="CR19" s="166"/>
      <c r="CS19" s="166"/>
      <c r="CT19" s="166"/>
      <c r="CU19" s="166"/>
      <c r="CV19" s="166"/>
      <c r="CW19" s="166"/>
      <c r="CX19" s="166"/>
      <c r="CY19" s="166"/>
      <c r="CZ19" s="166"/>
      <c r="DA19" s="166"/>
      <c r="DB19" s="166"/>
      <c r="DC19" s="166"/>
      <c r="DD19" s="166"/>
      <c r="DE19" s="166"/>
      <c r="DF19" s="166"/>
      <c r="DG19" s="166"/>
      <c r="DH19" s="166"/>
      <c r="DI19" s="166"/>
      <c r="DJ19" s="166"/>
      <c r="DK19" s="166"/>
      <c r="DL19" s="166"/>
      <c r="DM19" s="166"/>
      <c r="DN19" s="166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7" customFormat="1" ht="18.75" thickBot="1" x14ac:dyDescent="0.3">
      <c r="A20" s="197"/>
      <c r="B20" s="112"/>
      <c r="C20" s="94" t="s">
        <v>207</v>
      </c>
      <c r="D20" s="106" t="s">
        <v>31</v>
      </c>
      <c r="E20" s="113"/>
      <c r="F20" s="114">
        <f>+G20</f>
        <v>129784</v>
      </c>
      <c r="G20" s="115">
        <v>129784</v>
      </c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>
        <f>SUM(G20:J20)</f>
        <v>129784</v>
      </c>
      <c r="T20" s="111">
        <f t="shared" si="1"/>
        <v>0</v>
      </c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6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7" customFormat="1" ht="18.75" hidden="1" thickBot="1" x14ac:dyDescent="0.3">
      <c r="A21" s="197"/>
      <c r="B21" s="112">
        <v>5</v>
      </c>
      <c r="C21" s="94" t="s">
        <v>36</v>
      </c>
      <c r="D21" s="106" t="s">
        <v>31</v>
      </c>
      <c r="E21" s="113"/>
      <c r="F21" s="114">
        <f t="shared" si="2"/>
        <v>0</v>
      </c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  <c r="DK21" s="166"/>
      <c r="DL21" s="166"/>
      <c r="DM21" s="166"/>
      <c r="DN21" s="166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7" customFormat="1" ht="18.75" thickBot="1" x14ac:dyDescent="0.3">
      <c r="A22" s="197"/>
      <c r="B22" s="112">
        <v>4</v>
      </c>
      <c r="C22" s="94" t="s">
        <v>37</v>
      </c>
      <c r="D22" s="106" t="s">
        <v>31</v>
      </c>
      <c r="E22" s="113">
        <f>+G22*12</f>
        <v>2712552</v>
      </c>
      <c r="F22" s="114">
        <f t="shared" si="2"/>
        <v>904184</v>
      </c>
      <c r="G22" s="115">
        <v>226046</v>
      </c>
      <c r="H22" s="115">
        <v>226046</v>
      </c>
      <c r="I22" s="115">
        <v>226046</v>
      </c>
      <c r="J22" s="116">
        <v>226046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904184</v>
      </c>
      <c r="T22" s="111">
        <f t="shared" si="1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7" customFormat="1" ht="18.75" hidden="1" thickBot="1" x14ac:dyDescent="0.3">
      <c r="A23" s="197"/>
      <c r="B23" s="112">
        <v>7</v>
      </c>
      <c r="C23" s="94" t="s">
        <v>38</v>
      </c>
      <c r="D23" s="106" t="s">
        <v>31</v>
      </c>
      <c r="E23" s="113"/>
      <c r="F23" s="114">
        <f t="shared" si="2"/>
        <v>0</v>
      </c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7" customFormat="1" ht="18.75" thickBot="1" x14ac:dyDescent="0.3">
      <c r="A24" s="197"/>
      <c r="B24" s="112">
        <v>5</v>
      </c>
      <c r="C24" s="94" t="s">
        <v>39</v>
      </c>
      <c r="D24" s="106" t="s">
        <v>31</v>
      </c>
      <c r="E24" s="113">
        <f>+G24*12</f>
        <v>2379756</v>
      </c>
      <c r="F24" s="114">
        <f t="shared" si="2"/>
        <v>793255</v>
      </c>
      <c r="G24" s="115">
        <v>198313</v>
      </c>
      <c r="H24" s="115">
        <v>198314</v>
      </c>
      <c r="I24" s="115">
        <v>198314</v>
      </c>
      <c r="J24" s="116">
        <v>198314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793255</v>
      </c>
      <c r="T24" s="111">
        <f t="shared" si="1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7" customFormat="1" ht="21" hidden="1" thickBot="1" x14ac:dyDescent="0.35">
      <c r="A25" s="197"/>
      <c r="B25" s="112">
        <v>6</v>
      </c>
      <c r="C25" s="94" t="s">
        <v>40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7" customFormat="1" ht="21" hidden="1" thickBot="1" x14ac:dyDescent="0.35">
      <c r="A26" s="197"/>
      <c r="B26" s="112">
        <v>7</v>
      </c>
      <c r="C26" s="94" t="s">
        <v>41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7" customFormat="1" ht="18.75" hidden="1" thickBot="1" x14ac:dyDescent="0.3">
      <c r="A27" s="197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7" customFormat="1" ht="18.75" hidden="1" thickBot="1" x14ac:dyDescent="0.3">
      <c r="A28" s="197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7" customFormat="1" ht="18.75" hidden="1" thickBot="1" x14ac:dyDescent="0.3">
      <c r="A29" s="197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7" customFormat="1" ht="18.75" hidden="1" thickBot="1" x14ac:dyDescent="0.3">
      <c r="A30" s="197"/>
      <c r="B30" s="112">
        <v>12</v>
      </c>
      <c r="C30" s="94" t="s">
        <v>45</v>
      </c>
      <c r="D30" s="106"/>
      <c r="E30" s="113"/>
      <c r="F30" s="114"/>
      <c r="G30" s="115"/>
      <c r="H30" s="115"/>
      <c r="I30" s="115"/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0</v>
      </c>
      <c r="T30" s="111">
        <f t="shared" si="1"/>
        <v>0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7" customFormat="1" ht="18.75" thickBot="1" x14ac:dyDescent="0.3">
      <c r="A31" s="197"/>
      <c r="B31" s="112">
        <v>8</v>
      </c>
      <c r="C31" s="94" t="s">
        <v>46</v>
      </c>
      <c r="D31" s="106">
        <v>916</v>
      </c>
      <c r="E31" s="113">
        <v>14099665</v>
      </c>
      <c r="F31" s="114">
        <f>+J31</f>
        <v>7049832</v>
      </c>
      <c r="G31" s="115"/>
      <c r="H31" s="115"/>
      <c r="I31" s="115"/>
      <c r="J31" s="116">
        <v>7049832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7049832</v>
      </c>
      <c r="T31" s="111">
        <f t="shared" si="1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7" customFormat="1" ht="36.75" hidden="1" thickBot="1" x14ac:dyDescent="0.3">
      <c r="A32" s="197"/>
      <c r="B32" s="112">
        <v>7</v>
      </c>
      <c r="C32" s="94" t="s">
        <v>47</v>
      </c>
      <c r="D32" s="106"/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7" customFormat="1" ht="36.75" hidden="1" thickBot="1" x14ac:dyDescent="0.3">
      <c r="A33" s="197"/>
      <c r="B33" s="112">
        <v>9</v>
      </c>
      <c r="C33" s="94" t="s">
        <v>48</v>
      </c>
      <c r="D33" s="106" t="s">
        <v>31</v>
      </c>
      <c r="E33" s="113"/>
      <c r="F33" s="114"/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1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7" customFormat="1" ht="36.75" thickBot="1" x14ac:dyDescent="0.3">
      <c r="A34" s="197"/>
      <c r="B34" s="112">
        <v>10</v>
      </c>
      <c r="C34" s="94" t="s">
        <v>49</v>
      </c>
      <c r="D34" s="106" t="s">
        <v>31</v>
      </c>
      <c r="E34" s="113">
        <f>+G34*12</f>
        <v>-1353588</v>
      </c>
      <c r="F34" s="114">
        <f>SUM(G34:R34)</f>
        <v>-451196</v>
      </c>
      <c r="G34" s="115">
        <v>-112799</v>
      </c>
      <c r="H34" s="115">
        <v>-112799</v>
      </c>
      <c r="I34" s="115">
        <v>-112799</v>
      </c>
      <c r="J34" s="116">
        <v>-112799</v>
      </c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-451196</v>
      </c>
      <c r="T34" s="111">
        <f t="shared" si="1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7" customFormat="1" ht="18.75" hidden="1" thickBot="1" x14ac:dyDescent="0.3">
      <c r="A35" s="197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8" customFormat="1" ht="36.75" hidden="1" thickBot="1" x14ac:dyDescent="0.3">
      <c r="A36" s="197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9" customFormat="1" ht="18.75" hidden="1" thickBot="1" x14ac:dyDescent="0.3">
      <c r="A37" s="197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9" customFormat="1" ht="18.75" hidden="1" thickBot="1" x14ac:dyDescent="0.3">
      <c r="A38" s="197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7" customFormat="1" ht="18.75" hidden="1" thickBot="1" x14ac:dyDescent="0.3">
      <c r="A39" s="197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1"/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7" customFormat="1" ht="18.75" hidden="1" thickBot="1" x14ac:dyDescent="0.3">
      <c r="A40" s="197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0" customFormat="1" ht="18.75" hidden="1" thickBot="1" x14ac:dyDescent="0.3">
      <c r="A41" s="197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1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</row>
    <row r="42" spans="1:135" s="10" customFormat="1" ht="18.75" hidden="1" thickBot="1" x14ac:dyDescent="0.3">
      <c r="A42" s="197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</row>
    <row r="43" spans="1:135" s="10" customFormat="1" ht="18.75" hidden="1" thickBot="1" x14ac:dyDescent="0.3">
      <c r="A43" s="197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</row>
    <row r="44" spans="1:135" s="10" customFormat="1" ht="18.75" hidden="1" thickBot="1" x14ac:dyDescent="0.3">
      <c r="A44" s="197"/>
      <c r="B44" s="112">
        <v>24</v>
      </c>
      <c r="C44" s="94" t="s">
        <v>59</v>
      </c>
      <c r="D44" s="106"/>
      <c r="E44" s="113"/>
      <c r="F44" s="114"/>
      <c r="G44" s="115"/>
      <c r="H44" s="115"/>
      <c r="I44" s="115"/>
      <c r="J44" s="116"/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0</v>
      </c>
      <c r="T44" s="111">
        <f t="shared" si="1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</row>
    <row r="45" spans="1:135" s="10" customFormat="1" ht="18.75" hidden="1" thickBot="1" x14ac:dyDescent="0.3">
      <c r="A45" s="197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</row>
    <row r="46" spans="1:135" s="10" customFormat="1" ht="18.75" thickBot="1" x14ac:dyDescent="0.3">
      <c r="A46" s="197"/>
      <c r="B46" s="112">
        <v>14</v>
      </c>
      <c r="C46" s="94" t="s">
        <v>61</v>
      </c>
      <c r="D46" s="106">
        <v>1284</v>
      </c>
      <c r="E46" s="120">
        <v>2007040</v>
      </c>
      <c r="F46" s="114">
        <v>1404928</v>
      </c>
      <c r="G46" s="115"/>
      <c r="H46" s="115"/>
      <c r="I46" s="115">
        <v>1404928</v>
      </c>
      <c r="J46" s="116"/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1404928</v>
      </c>
      <c r="T46" s="111">
        <f t="shared" si="1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</row>
    <row r="47" spans="1:135" s="10" customFormat="1" ht="18.75" thickBot="1" x14ac:dyDescent="0.3">
      <c r="A47" s="197"/>
      <c r="B47" s="112">
        <v>15</v>
      </c>
      <c r="C47" s="94" t="s">
        <v>62</v>
      </c>
      <c r="D47" s="106">
        <v>1284</v>
      </c>
      <c r="E47" s="120">
        <v>8263904</v>
      </c>
      <c r="F47" s="114">
        <v>5784732.7999999998</v>
      </c>
      <c r="G47" s="115"/>
      <c r="H47" s="115"/>
      <c r="I47" s="115">
        <v>5784732.7999999998</v>
      </c>
      <c r="J47" s="116"/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5784732.7999999998</v>
      </c>
      <c r="T47" s="111">
        <f t="shared" si="1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</row>
    <row r="48" spans="1:135" s="10" customFormat="1" ht="18.75" hidden="1" thickBot="1" x14ac:dyDescent="0.3">
      <c r="A48" s="197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</row>
    <row r="49" spans="1:135" s="10" customFormat="1" ht="18.75" hidden="1" thickBot="1" x14ac:dyDescent="0.3">
      <c r="A49" s="197"/>
      <c r="B49" s="112">
        <v>16</v>
      </c>
      <c r="C49" s="94" t="s">
        <v>64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</row>
    <row r="50" spans="1:135" s="10" customFormat="1" ht="18.75" hidden="1" thickBot="1" x14ac:dyDescent="0.3">
      <c r="A50" s="197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</row>
    <row r="51" spans="1:135" s="10" customFormat="1" ht="36.75" hidden="1" thickBot="1" x14ac:dyDescent="0.3">
      <c r="A51" s="197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</row>
    <row r="52" spans="1:135" s="10" customFormat="1" ht="18.75" hidden="1" thickBot="1" x14ac:dyDescent="0.3">
      <c r="A52" s="197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</row>
    <row r="53" spans="1:135" s="10" customFormat="1" ht="36.75" hidden="1" thickBot="1" x14ac:dyDescent="0.3">
      <c r="A53" s="197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</row>
    <row r="54" spans="1:135" s="10" customFormat="1" ht="18.75" hidden="1" thickBot="1" x14ac:dyDescent="0.3">
      <c r="A54" s="197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</row>
    <row r="55" spans="1:135" s="10" customFormat="1" ht="18.75" thickBot="1" x14ac:dyDescent="0.3">
      <c r="A55" s="197"/>
      <c r="B55" s="112">
        <v>18</v>
      </c>
      <c r="C55" s="94" t="s">
        <v>70</v>
      </c>
      <c r="D55" s="106">
        <v>1142</v>
      </c>
      <c r="E55" s="122">
        <v>113912</v>
      </c>
      <c r="F55" s="114">
        <v>79738.399999999994</v>
      </c>
      <c r="G55" s="115"/>
      <c r="H55" s="115"/>
      <c r="I55" s="115">
        <v>79738.399999999994</v>
      </c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79738.399999999994</v>
      </c>
      <c r="T55" s="111">
        <f t="shared" si="1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</row>
    <row r="56" spans="1:135" s="10" customFormat="1" ht="18.75" thickBot="1" x14ac:dyDescent="0.3">
      <c r="A56" s="197"/>
      <c r="B56" s="112">
        <v>19</v>
      </c>
      <c r="C56" s="94" t="s">
        <v>71</v>
      </c>
      <c r="D56" s="106">
        <v>1142</v>
      </c>
      <c r="E56" s="113">
        <v>9724050</v>
      </c>
      <c r="F56" s="114">
        <v>6806835</v>
      </c>
      <c r="G56" s="115"/>
      <c r="H56" s="115"/>
      <c r="I56" s="115">
        <v>6806835</v>
      </c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6806835</v>
      </c>
      <c r="T56" s="111">
        <f t="shared" si="1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</row>
    <row r="57" spans="1:135" s="10" customFormat="1" ht="36.75" hidden="1" thickBot="1" x14ac:dyDescent="0.3">
      <c r="A57" s="197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</row>
    <row r="58" spans="1:135" s="10" customFormat="1" ht="18.75" hidden="1" thickBot="1" x14ac:dyDescent="0.3">
      <c r="A58" s="197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</row>
    <row r="59" spans="1:135" s="10" customFormat="1" ht="18.75" thickBot="1" x14ac:dyDescent="0.3">
      <c r="A59" s="197"/>
      <c r="B59" s="112">
        <v>21</v>
      </c>
      <c r="C59" s="94" t="s">
        <v>211</v>
      </c>
      <c r="D59" s="106">
        <v>1888</v>
      </c>
      <c r="E59" s="121">
        <v>66561095</v>
      </c>
      <c r="F59" s="114">
        <f>+J59</f>
        <v>22187032</v>
      </c>
      <c r="G59" s="115"/>
      <c r="H59" s="115"/>
      <c r="I59" s="115"/>
      <c r="J59" s="116">
        <v>22187032</v>
      </c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22187032</v>
      </c>
      <c r="T59" s="111">
        <f t="shared" si="1"/>
        <v>0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</row>
    <row r="60" spans="1:135" s="10" customFormat="1" ht="18.75" hidden="1" thickBot="1" x14ac:dyDescent="0.3">
      <c r="A60" s="197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</row>
    <row r="61" spans="1:135" s="10" customFormat="1" ht="18.75" thickBot="1" x14ac:dyDescent="0.3">
      <c r="A61" s="197"/>
      <c r="B61" s="112">
        <v>23</v>
      </c>
      <c r="C61" s="94" t="s">
        <v>76</v>
      </c>
      <c r="D61" s="106">
        <v>1295</v>
      </c>
      <c r="E61" s="123">
        <v>944741</v>
      </c>
      <c r="F61" s="114">
        <v>661318.69999999995</v>
      </c>
      <c r="G61" s="115"/>
      <c r="H61" s="115"/>
      <c r="I61" s="115">
        <v>661318.69999999995</v>
      </c>
      <c r="J61" s="116"/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661318.69999999995</v>
      </c>
      <c r="T61" s="111">
        <f t="shared" si="1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</row>
    <row r="62" spans="1:135" s="10" customFormat="1" ht="18.75" hidden="1" thickBot="1" x14ac:dyDescent="0.3">
      <c r="A62" s="197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1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</row>
    <row r="63" spans="1:135" s="10" customFormat="1" ht="36.75" hidden="1" thickBot="1" x14ac:dyDescent="0.3">
      <c r="A63" s="197"/>
      <c r="B63" s="112"/>
      <c r="C63" s="94" t="s">
        <v>78</v>
      </c>
      <c r="D63" s="106"/>
      <c r="E63" s="123"/>
      <c r="F63" s="114"/>
      <c r="G63" s="115"/>
      <c r="H63" s="115"/>
      <c r="I63" s="115"/>
      <c r="J63" s="116"/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0</v>
      </c>
      <c r="T63" s="111">
        <f t="shared" si="1"/>
        <v>0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</row>
    <row r="64" spans="1:135" s="10" customFormat="1" ht="18.75" thickBot="1" x14ac:dyDescent="0.3">
      <c r="A64" s="197"/>
      <c r="B64" s="112">
        <v>25</v>
      </c>
      <c r="C64" s="94" t="s">
        <v>79</v>
      </c>
      <c r="D64" s="106">
        <v>1295</v>
      </c>
      <c r="E64" s="123">
        <v>35723400</v>
      </c>
      <c r="F64" s="114">
        <v>25006380</v>
      </c>
      <c r="G64" s="115"/>
      <c r="H64" s="115"/>
      <c r="I64" s="115">
        <v>25006380</v>
      </c>
      <c r="J64" s="116"/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25006380</v>
      </c>
      <c r="T64" s="111">
        <f t="shared" si="1"/>
        <v>0</v>
      </c>
      <c r="U64" s="171"/>
      <c r="V64" s="167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</row>
    <row r="65" spans="1:135" s="10" customFormat="1" ht="18.75" thickBot="1" x14ac:dyDescent="0.3">
      <c r="A65" s="197"/>
      <c r="B65" s="112"/>
      <c r="C65" s="94" t="s">
        <v>190</v>
      </c>
      <c r="D65" s="106">
        <v>1295</v>
      </c>
      <c r="E65" s="122">
        <v>6223673</v>
      </c>
      <c r="F65" s="114">
        <v>4356571.0999999996</v>
      </c>
      <c r="G65" s="115"/>
      <c r="H65" s="115"/>
      <c r="I65" s="115">
        <v>4356571.0999999996</v>
      </c>
      <c r="J65" s="116"/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4356571.0999999996</v>
      </c>
      <c r="T65" s="111"/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</row>
    <row r="66" spans="1:135" s="10" customFormat="1" ht="18.75" thickBot="1" x14ac:dyDescent="0.3">
      <c r="A66" s="197"/>
      <c r="B66" s="112">
        <v>26</v>
      </c>
      <c r="C66" s="94" t="s">
        <v>80</v>
      </c>
      <c r="D66" s="106">
        <v>1285</v>
      </c>
      <c r="E66" s="120">
        <v>1902197</v>
      </c>
      <c r="F66" s="114">
        <v>1331538</v>
      </c>
      <c r="G66" s="115"/>
      <c r="H66" s="115"/>
      <c r="I66" s="115">
        <v>1331538</v>
      </c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1331538</v>
      </c>
      <c r="T66" s="111">
        <f t="shared" si="1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</row>
    <row r="67" spans="1:135" s="10" customFormat="1" ht="18.75" hidden="1" thickBot="1" x14ac:dyDescent="0.3">
      <c r="A67" s="197"/>
      <c r="B67" s="112">
        <v>43</v>
      </c>
      <c r="C67" s="94" t="s">
        <v>81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</row>
    <row r="68" spans="1:135" s="10" customFormat="1" ht="18.75" hidden="1" thickBot="1" x14ac:dyDescent="0.3">
      <c r="A68" s="197"/>
      <c r="B68" s="112">
        <v>44</v>
      </c>
      <c r="C68" s="94" t="s">
        <v>82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</row>
    <row r="69" spans="1:135" s="10" customFormat="1" ht="18.75" hidden="1" thickBot="1" x14ac:dyDescent="0.3">
      <c r="A69" s="197"/>
      <c r="B69" s="112">
        <v>27</v>
      </c>
      <c r="C69" s="94" t="s">
        <v>83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</row>
    <row r="70" spans="1:135" s="10" customFormat="1" ht="18.75" hidden="1" thickBot="1" x14ac:dyDescent="0.3">
      <c r="A70" s="197"/>
      <c r="B70" s="112">
        <v>28</v>
      </c>
      <c r="C70" s="94" t="s">
        <v>84</v>
      </c>
      <c r="D70" s="106"/>
      <c r="E70" s="113"/>
      <c r="F70" s="114"/>
      <c r="G70" s="115"/>
      <c r="H70" s="115"/>
      <c r="I70" s="115"/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0</v>
      </c>
      <c r="T70" s="111">
        <f t="shared" si="1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</row>
    <row r="71" spans="1:135" s="10" customFormat="1" ht="18.75" thickBot="1" x14ac:dyDescent="0.3">
      <c r="A71" s="197"/>
      <c r="B71" s="112">
        <v>29</v>
      </c>
      <c r="C71" s="94" t="s">
        <v>85</v>
      </c>
      <c r="D71" s="106">
        <v>918</v>
      </c>
      <c r="E71" s="113">
        <v>8683502</v>
      </c>
      <c r="F71" s="114">
        <v>6078451</v>
      </c>
      <c r="G71" s="115"/>
      <c r="H71" s="115"/>
      <c r="I71" s="115">
        <v>6078451</v>
      </c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6078451</v>
      </c>
      <c r="T71" s="111">
        <f t="shared" si="1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</row>
    <row r="72" spans="1:135" s="10" customFormat="1" ht="18.75" thickBot="1" x14ac:dyDescent="0.3">
      <c r="A72" s="197"/>
      <c r="B72" s="112">
        <v>48</v>
      </c>
      <c r="C72" s="94" t="s">
        <v>86</v>
      </c>
      <c r="D72" s="106">
        <v>1514</v>
      </c>
      <c r="E72" s="113">
        <v>47824637</v>
      </c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</row>
    <row r="73" spans="1:135" s="10" customFormat="1" ht="18.75" thickBot="1" x14ac:dyDescent="0.3">
      <c r="A73" s="197"/>
      <c r="B73" s="112">
        <v>30</v>
      </c>
      <c r="C73" s="94" t="s">
        <v>87</v>
      </c>
      <c r="D73" s="106">
        <v>1290</v>
      </c>
      <c r="E73" s="113">
        <v>29672159</v>
      </c>
      <c r="F73" s="114">
        <v>20770511</v>
      </c>
      <c r="G73" s="115"/>
      <c r="H73" s="115"/>
      <c r="I73" s="115">
        <v>14836080</v>
      </c>
      <c r="J73" s="116">
        <v>5934431</v>
      </c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20770511</v>
      </c>
      <c r="T73" s="111">
        <f t="shared" si="1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</row>
    <row r="74" spans="1:135" s="10" customFormat="1" ht="18.75" hidden="1" thickBot="1" x14ac:dyDescent="0.3">
      <c r="A74" s="197"/>
      <c r="B74" s="112">
        <v>50</v>
      </c>
      <c r="C74" s="94" t="s">
        <v>88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</row>
    <row r="75" spans="1:135" s="10" customFormat="1" ht="18.75" hidden="1" thickBot="1" x14ac:dyDescent="0.3">
      <c r="A75" s="197"/>
      <c r="B75" s="112">
        <v>31</v>
      </c>
      <c r="C75" s="94" t="s">
        <v>89</v>
      </c>
      <c r="D75" s="106"/>
      <c r="E75" s="113"/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</row>
    <row r="76" spans="1:135" s="10" customFormat="1" ht="36.75" hidden="1" thickBot="1" x14ac:dyDescent="0.3">
      <c r="A76" s="197"/>
      <c r="B76" s="112"/>
      <c r="C76" s="94" t="s">
        <v>90</v>
      </c>
      <c r="D76" s="106"/>
      <c r="E76" s="113"/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1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</row>
    <row r="77" spans="1:135" s="10" customFormat="1" ht="36.75" hidden="1" thickBot="1" x14ac:dyDescent="0.3">
      <c r="A77" s="197"/>
      <c r="B77" s="112">
        <v>32</v>
      </c>
      <c r="C77" s="94" t="s">
        <v>91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  <c r="EE77" s="170"/>
    </row>
    <row r="78" spans="1:135" s="10" customFormat="1" ht="36.75" hidden="1" thickBot="1" x14ac:dyDescent="0.3">
      <c r="A78" s="197"/>
      <c r="B78" s="112">
        <v>33</v>
      </c>
      <c r="C78" s="94" t="s">
        <v>92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</row>
    <row r="79" spans="1:135" s="10" customFormat="1" ht="18.75" hidden="1" thickBot="1" x14ac:dyDescent="0.3">
      <c r="A79" s="197"/>
      <c r="B79" s="112">
        <v>53</v>
      </c>
      <c r="C79" s="94" t="s">
        <v>93</v>
      </c>
      <c r="D79" s="106"/>
      <c r="E79" s="113"/>
      <c r="F79" s="114"/>
      <c r="G79" s="115"/>
      <c r="H79" s="115"/>
      <c r="I79" s="115"/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0</v>
      </c>
      <c r="T79" s="111">
        <f t="shared" si="1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</row>
    <row r="80" spans="1:135" s="10" customFormat="1" ht="18.75" hidden="1" thickBot="1" x14ac:dyDescent="0.3">
      <c r="A80" s="197"/>
      <c r="B80" s="112">
        <v>34</v>
      </c>
      <c r="C80" s="94" t="s">
        <v>94</v>
      </c>
      <c r="D80" s="106"/>
      <c r="E80" s="113"/>
      <c r="F80" s="114"/>
      <c r="G80" s="115"/>
      <c r="H80" s="115"/>
      <c r="I80" s="115"/>
      <c r="J80" s="116"/>
      <c r="K80" s="115"/>
      <c r="L80" s="115"/>
      <c r="M80" s="115"/>
      <c r="N80" s="115"/>
      <c r="O80" s="115"/>
      <c r="P80" s="115"/>
      <c r="Q80" s="115"/>
      <c r="R80" s="115"/>
      <c r="S80" s="117">
        <f t="shared" si="0"/>
        <v>0</v>
      </c>
      <c r="T80" s="111">
        <f t="shared" si="1"/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  <c r="EE80" s="170"/>
    </row>
    <row r="81" spans="1:135" s="10" customFormat="1" ht="18.75" thickBot="1" x14ac:dyDescent="0.3">
      <c r="A81" s="197"/>
      <c r="B81" s="112">
        <v>35</v>
      </c>
      <c r="C81" s="94" t="s">
        <v>95</v>
      </c>
      <c r="D81" s="106">
        <v>1296</v>
      </c>
      <c r="E81" s="113">
        <v>15475300</v>
      </c>
      <c r="F81" s="114">
        <v>10832710</v>
      </c>
      <c r="G81" s="115"/>
      <c r="H81" s="115"/>
      <c r="I81" s="115">
        <v>10832710</v>
      </c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ref="S81:S111" si="3">SUM(G81:R81)</f>
        <v>10832710</v>
      </c>
      <c r="T81" s="111">
        <f t="shared" si="1"/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  <c r="EE81" s="170"/>
    </row>
    <row r="82" spans="1:135" s="10" customFormat="1" ht="18.75" hidden="1" thickBot="1" x14ac:dyDescent="0.3">
      <c r="A82" s="197"/>
      <c r="B82" s="112">
        <v>36</v>
      </c>
      <c r="C82" s="94" t="s">
        <v>96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3"/>
        <v>0</v>
      </c>
      <c r="T82" s="111">
        <f t="shared" ref="T82:T111" si="4">+F82-S82</f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  <c r="EE82" s="170"/>
    </row>
    <row r="83" spans="1:135" s="10" customFormat="1" ht="18.75" hidden="1" thickBot="1" x14ac:dyDescent="0.3">
      <c r="A83" s="197"/>
      <c r="B83" s="112">
        <v>27</v>
      </c>
      <c r="C83" s="94" t="s">
        <v>97</v>
      </c>
      <c r="D83" s="106"/>
      <c r="E83" s="113"/>
      <c r="F83" s="114"/>
      <c r="G83" s="115"/>
      <c r="H83" s="115"/>
      <c r="I83" s="115"/>
      <c r="J83" s="116"/>
      <c r="K83" s="115"/>
      <c r="L83" s="115"/>
      <c r="M83" s="115"/>
      <c r="N83" s="115"/>
      <c r="O83" s="115"/>
      <c r="P83" s="115"/>
      <c r="Q83" s="115"/>
      <c r="R83" s="115"/>
      <c r="S83" s="117">
        <f t="shared" si="3"/>
        <v>0</v>
      </c>
      <c r="T83" s="111">
        <f t="shared" si="4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  <c r="EE83" s="170"/>
    </row>
    <row r="84" spans="1:135" s="10" customFormat="1" ht="36.75" thickBot="1" x14ac:dyDescent="0.3">
      <c r="A84" s="197"/>
      <c r="B84" s="112">
        <v>37</v>
      </c>
      <c r="C84" s="94" t="s">
        <v>98</v>
      </c>
      <c r="D84" s="106">
        <v>1513</v>
      </c>
      <c r="E84" s="113">
        <v>111078</v>
      </c>
      <c r="F84" s="114">
        <f>+J84</f>
        <v>111078</v>
      </c>
      <c r="G84" s="115"/>
      <c r="H84" s="115"/>
      <c r="I84" s="115"/>
      <c r="J84" s="116">
        <v>111078</v>
      </c>
      <c r="K84" s="115"/>
      <c r="L84" s="115"/>
      <c r="M84" s="115"/>
      <c r="N84" s="115"/>
      <c r="O84" s="115"/>
      <c r="P84" s="115"/>
      <c r="Q84" s="115"/>
      <c r="R84" s="115"/>
      <c r="S84" s="117">
        <f t="shared" si="3"/>
        <v>111078</v>
      </c>
      <c r="T84" s="111">
        <f t="shared" si="4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  <c r="EE84" s="170"/>
    </row>
    <row r="85" spans="1:135" s="10" customFormat="1" ht="36.75" hidden="1" thickBot="1" x14ac:dyDescent="0.3">
      <c r="A85" s="197"/>
      <c r="B85" s="112">
        <v>38</v>
      </c>
      <c r="C85" s="94" t="s">
        <v>99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3"/>
        <v>0</v>
      </c>
      <c r="T85" s="111">
        <f t="shared" si="4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  <c r="EE85" s="170"/>
    </row>
    <row r="86" spans="1:135" s="10" customFormat="1" ht="18.75" hidden="1" thickBot="1" x14ac:dyDescent="0.3">
      <c r="A86" s="197"/>
      <c r="B86" s="112"/>
      <c r="C86" s="94" t="s">
        <v>100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3"/>
        <v>0</v>
      </c>
      <c r="T86" s="111">
        <f t="shared" si="4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  <c r="EE86" s="170"/>
    </row>
    <row r="87" spans="1:135" s="10" customFormat="1" ht="18.75" hidden="1" thickBot="1" x14ac:dyDescent="0.3">
      <c r="A87" s="197"/>
      <c r="B87" s="112">
        <v>59</v>
      </c>
      <c r="C87" s="94" t="s">
        <v>101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3"/>
        <v>0</v>
      </c>
      <c r="T87" s="111">
        <f t="shared" si="4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  <c r="EE87" s="170"/>
    </row>
    <row r="88" spans="1:135" s="10" customFormat="1" ht="18.75" hidden="1" thickBot="1" x14ac:dyDescent="0.3">
      <c r="A88" s="197"/>
      <c r="B88" s="112">
        <v>60</v>
      </c>
      <c r="C88" s="94" t="s">
        <v>102</v>
      </c>
      <c r="D88" s="106"/>
      <c r="E88" s="113"/>
      <c r="F88" s="114"/>
      <c r="G88" s="115"/>
      <c r="H88" s="115"/>
      <c r="I88" s="115"/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3"/>
        <v>0</v>
      </c>
      <c r="T88" s="111">
        <f t="shared" si="4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  <c r="EE88" s="170"/>
    </row>
    <row r="89" spans="1:135" s="10" customFormat="1" ht="18.75" thickBot="1" x14ac:dyDescent="0.3">
      <c r="A89" s="197"/>
      <c r="B89" s="112">
        <v>39</v>
      </c>
      <c r="C89" s="94" t="s">
        <v>103</v>
      </c>
      <c r="D89" s="106">
        <v>1133</v>
      </c>
      <c r="E89" s="113">
        <v>20963886</v>
      </c>
      <c r="F89" s="114">
        <v>14674720</v>
      </c>
      <c r="G89" s="115"/>
      <c r="H89" s="115"/>
      <c r="I89" s="115">
        <v>14674720</v>
      </c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3"/>
        <v>14674720</v>
      </c>
      <c r="T89" s="111">
        <f t="shared" si="4"/>
        <v>0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  <c r="EE89" s="170"/>
    </row>
    <row r="90" spans="1:135" s="10" customFormat="1" ht="18.75" thickBot="1" x14ac:dyDescent="0.3">
      <c r="A90" s="197"/>
      <c r="B90" s="112">
        <v>40</v>
      </c>
      <c r="C90" s="94" t="s">
        <v>104</v>
      </c>
      <c r="D90" s="106">
        <v>2063</v>
      </c>
      <c r="E90" s="113">
        <v>4244455</v>
      </c>
      <c r="F90" s="114">
        <f>+J90+1556299</f>
        <v>2971119</v>
      </c>
      <c r="G90" s="115"/>
      <c r="H90" s="115"/>
      <c r="I90" s="115"/>
      <c r="J90" s="116">
        <v>1414820</v>
      </c>
      <c r="K90" s="115"/>
      <c r="L90" s="115"/>
      <c r="M90" s="115"/>
      <c r="N90" s="115"/>
      <c r="O90" s="115"/>
      <c r="P90" s="115"/>
      <c r="Q90" s="115"/>
      <c r="R90" s="115"/>
      <c r="S90" s="117">
        <f t="shared" si="3"/>
        <v>1414820</v>
      </c>
      <c r="T90" s="111">
        <f t="shared" si="4"/>
        <v>1556299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  <c r="EE90" s="170"/>
    </row>
    <row r="91" spans="1:135" s="10" customFormat="1" ht="36.75" hidden="1" thickBot="1" x14ac:dyDescent="0.3">
      <c r="A91" s="197"/>
      <c r="B91" s="112">
        <v>41</v>
      </c>
      <c r="C91" s="94" t="s">
        <v>105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3"/>
        <v>0</v>
      </c>
      <c r="T91" s="111">
        <f t="shared" si="4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  <c r="EE91" s="170"/>
    </row>
    <row r="92" spans="1:135" s="10" customFormat="1" ht="18.75" hidden="1" thickBot="1" x14ac:dyDescent="0.3">
      <c r="A92" s="197"/>
      <c r="B92" s="112">
        <v>42</v>
      </c>
      <c r="C92" s="94" t="s">
        <v>106</v>
      </c>
      <c r="D92" s="106"/>
      <c r="E92" s="113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3"/>
        <v>0</v>
      </c>
      <c r="T92" s="111">
        <f t="shared" si="4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  <c r="EE92" s="170"/>
    </row>
    <row r="93" spans="1:135" s="10" customFormat="1" ht="36.75" hidden="1" thickBot="1" x14ac:dyDescent="0.3">
      <c r="A93" s="197"/>
      <c r="B93" s="112">
        <v>31</v>
      </c>
      <c r="C93" s="94" t="s">
        <v>107</v>
      </c>
      <c r="D93" s="106"/>
      <c r="E93" s="125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3"/>
        <v>0</v>
      </c>
      <c r="T93" s="111">
        <f t="shared" si="4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  <c r="EE93" s="170"/>
    </row>
    <row r="94" spans="1:135" s="10" customFormat="1" ht="18.75" hidden="1" thickBot="1" x14ac:dyDescent="0.3">
      <c r="A94" s="197"/>
      <c r="B94" s="112">
        <v>43</v>
      </c>
      <c r="C94" s="94" t="s">
        <v>108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3"/>
        <v>0</v>
      </c>
      <c r="T94" s="111">
        <f t="shared" si="4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  <c r="ED94" s="170"/>
      <c r="EE94" s="170"/>
    </row>
    <row r="95" spans="1:135" s="10" customFormat="1" ht="36.75" hidden="1" thickBot="1" x14ac:dyDescent="0.3">
      <c r="A95" s="197"/>
      <c r="B95" s="112">
        <v>32</v>
      </c>
      <c r="C95" s="94" t="s">
        <v>109</v>
      </c>
      <c r="D95" s="106"/>
      <c r="E95" s="113"/>
      <c r="F95" s="114"/>
      <c r="G95" s="115"/>
      <c r="H95" s="115"/>
      <c r="I95" s="115"/>
      <c r="J95" s="116"/>
      <c r="K95" s="115"/>
      <c r="L95" s="115"/>
      <c r="M95" s="115"/>
      <c r="N95" s="115"/>
      <c r="O95" s="115"/>
      <c r="P95" s="115"/>
      <c r="Q95" s="115"/>
      <c r="R95" s="115"/>
      <c r="S95" s="117">
        <f t="shared" si="3"/>
        <v>0</v>
      </c>
      <c r="T95" s="111">
        <f t="shared" si="4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  <c r="ED95" s="170"/>
      <c r="EE95" s="170"/>
    </row>
    <row r="96" spans="1:135" s="10" customFormat="1" ht="36.75" thickBot="1" x14ac:dyDescent="0.3">
      <c r="A96" s="197"/>
      <c r="B96" s="112">
        <v>33</v>
      </c>
      <c r="C96" s="94" t="s">
        <v>110</v>
      </c>
      <c r="D96" s="106">
        <v>1289</v>
      </c>
      <c r="E96" s="113">
        <v>35481682</v>
      </c>
      <c r="F96" s="114">
        <v>24837177</v>
      </c>
      <c r="G96" s="115"/>
      <c r="H96" s="115"/>
      <c r="I96" s="115">
        <v>24837177</v>
      </c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3"/>
        <v>24837177</v>
      </c>
      <c r="T96" s="111">
        <f t="shared" si="4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  <c r="ED96" s="170"/>
      <c r="EE96" s="170"/>
    </row>
    <row r="97" spans="1:135" s="10" customFormat="1" ht="18.75" hidden="1" thickBot="1" x14ac:dyDescent="0.3">
      <c r="A97" s="197"/>
      <c r="B97" s="112">
        <v>67</v>
      </c>
      <c r="C97" s="94" t="s">
        <v>111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3"/>
        <v>0</v>
      </c>
      <c r="T97" s="111">
        <f t="shared" si="4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  <c r="ED97" s="170"/>
      <c r="EE97" s="170"/>
    </row>
    <row r="98" spans="1:135" s="10" customFormat="1" ht="18.75" hidden="1" thickBot="1" x14ac:dyDescent="0.3">
      <c r="A98" s="197"/>
      <c r="B98" s="112">
        <v>68</v>
      </c>
      <c r="C98" s="94" t="s">
        <v>112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3"/>
        <v>0</v>
      </c>
      <c r="T98" s="111">
        <f t="shared" si="4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  <c r="ED98" s="170"/>
      <c r="EE98" s="170"/>
    </row>
    <row r="99" spans="1:135" s="10" customFormat="1" ht="36.75" thickBot="1" x14ac:dyDescent="0.3">
      <c r="A99" s="197"/>
      <c r="B99" s="112">
        <v>44</v>
      </c>
      <c r="C99" s="94" t="s">
        <v>113</v>
      </c>
      <c r="D99" s="106">
        <v>917</v>
      </c>
      <c r="E99" s="113">
        <v>3931663</v>
      </c>
      <c r="F99" s="114">
        <v>2752164</v>
      </c>
      <c r="G99" s="115"/>
      <c r="H99" s="115"/>
      <c r="I99" s="115">
        <v>2752164</v>
      </c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3"/>
        <v>2752164</v>
      </c>
      <c r="T99" s="111">
        <f t="shared" si="4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  <c r="ED99" s="170"/>
      <c r="EE99" s="170"/>
    </row>
    <row r="100" spans="1:135" s="10" customFormat="1" ht="18.75" hidden="1" customHeight="1" thickBot="1" x14ac:dyDescent="0.3">
      <c r="A100" s="197"/>
      <c r="B100" s="112">
        <v>45</v>
      </c>
      <c r="C100" s="94" t="s">
        <v>114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3"/>
        <v>0</v>
      </c>
      <c r="T100" s="111">
        <f t="shared" si="4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  <c r="ED100" s="170"/>
      <c r="EE100" s="170"/>
    </row>
    <row r="101" spans="1:135" s="10" customFormat="1" ht="36.75" hidden="1" thickBot="1" x14ac:dyDescent="0.3">
      <c r="A101" s="197"/>
      <c r="B101" s="112">
        <v>71</v>
      </c>
      <c r="C101" s="94" t="s">
        <v>115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3"/>
        <v>0</v>
      </c>
      <c r="T101" s="111">
        <f t="shared" si="4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  <c r="ED101" s="170"/>
      <c r="EE101" s="170"/>
    </row>
    <row r="102" spans="1:135" s="10" customFormat="1" ht="18.75" hidden="1" thickBot="1" x14ac:dyDescent="0.3">
      <c r="A102" s="197"/>
      <c r="B102" s="112">
        <v>72</v>
      </c>
      <c r="C102" s="94" t="s">
        <v>116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3"/>
        <v>0</v>
      </c>
      <c r="T102" s="111">
        <f t="shared" si="4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  <c r="EC102" s="170"/>
      <c r="ED102" s="170"/>
      <c r="EE102" s="170"/>
    </row>
    <row r="103" spans="1:135" s="10" customFormat="1" ht="18.75" hidden="1" thickBot="1" x14ac:dyDescent="0.3">
      <c r="A103" s="197"/>
      <c r="B103" s="112">
        <v>73</v>
      </c>
      <c r="C103" s="94" t="s">
        <v>117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3"/>
        <v>0</v>
      </c>
      <c r="T103" s="111">
        <f t="shared" si="4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  <c r="EC103" s="170"/>
      <c r="ED103" s="170"/>
      <c r="EE103" s="170"/>
    </row>
    <row r="104" spans="1:135" s="10" customFormat="1" ht="36.75" thickBot="1" x14ac:dyDescent="0.3">
      <c r="A104" s="197"/>
      <c r="B104" s="112">
        <v>33</v>
      </c>
      <c r="C104" s="94" t="s">
        <v>212</v>
      </c>
      <c r="D104" s="106"/>
      <c r="E104" s="113">
        <f>+G104*12</f>
        <v>22604400</v>
      </c>
      <c r="F104" s="114">
        <f>SUM(G104:R104)</f>
        <v>7534800</v>
      </c>
      <c r="G104" s="115">
        <f>1883700</f>
        <v>1883700</v>
      </c>
      <c r="H104" s="115">
        <v>1883700</v>
      </c>
      <c r="I104" s="115">
        <v>1883700</v>
      </c>
      <c r="J104" s="116">
        <v>1883700</v>
      </c>
      <c r="K104" s="115"/>
      <c r="L104" s="115"/>
      <c r="M104" s="115"/>
      <c r="N104" s="115"/>
      <c r="O104" s="115"/>
      <c r="P104" s="115"/>
      <c r="Q104" s="115"/>
      <c r="R104" s="115"/>
      <c r="S104" s="117">
        <f t="shared" si="3"/>
        <v>7534800</v>
      </c>
      <c r="T104" s="111">
        <f t="shared" si="4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  <c r="EC104" s="170"/>
      <c r="ED104" s="170"/>
      <c r="EE104" s="170"/>
    </row>
    <row r="105" spans="1:135" s="10" customFormat="1" ht="30" customHeight="1" thickBot="1" x14ac:dyDescent="0.3">
      <c r="A105" s="197"/>
      <c r="B105" s="112"/>
      <c r="C105" s="94" t="s">
        <v>209</v>
      </c>
      <c r="D105" s="106"/>
      <c r="E105" s="113"/>
      <c r="F105" s="114">
        <f>+G105</f>
        <v>3640000</v>
      </c>
      <c r="G105" s="115">
        <v>3640000</v>
      </c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>
        <f t="shared" si="3"/>
        <v>3640000</v>
      </c>
      <c r="T105" s="111">
        <f t="shared" si="4"/>
        <v>0</v>
      </c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  <c r="EC105" s="170"/>
      <c r="ED105" s="170"/>
      <c r="EE105" s="170"/>
    </row>
    <row r="106" spans="1:135" s="10" customFormat="1" ht="36.75" hidden="1" thickBot="1" x14ac:dyDescent="0.3">
      <c r="A106" s="197"/>
      <c r="B106" s="112"/>
      <c r="C106" s="94" t="s">
        <v>213</v>
      </c>
      <c r="D106" s="106"/>
      <c r="E106" s="113"/>
      <c r="F106" s="114"/>
      <c r="G106" s="115"/>
      <c r="H106" s="115"/>
      <c r="I106" s="115"/>
      <c r="J106" s="116"/>
      <c r="K106" s="115"/>
      <c r="L106" s="115"/>
      <c r="M106" s="115"/>
      <c r="N106" s="115"/>
      <c r="O106" s="115"/>
      <c r="P106" s="115"/>
      <c r="Q106" s="115"/>
      <c r="R106" s="115"/>
      <c r="S106" s="117"/>
      <c r="T106" s="111">
        <f t="shared" si="4"/>
        <v>0</v>
      </c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  <c r="DZ106" s="170"/>
      <c r="EA106" s="170"/>
      <c r="EB106" s="170"/>
      <c r="EC106" s="170"/>
      <c r="ED106" s="170"/>
      <c r="EE106" s="170"/>
    </row>
    <row r="107" spans="1:135" s="10" customFormat="1" ht="36.75" thickBot="1" x14ac:dyDescent="0.3">
      <c r="A107" s="197"/>
      <c r="B107" s="112">
        <v>46</v>
      </c>
      <c r="C107" s="94" t="s">
        <v>208</v>
      </c>
      <c r="D107" s="106">
        <v>1143</v>
      </c>
      <c r="E107" s="113">
        <v>25815775</v>
      </c>
      <c r="F107" s="114">
        <v>18071043</v>
      </c>
      <c r="G107" s="115"/>
      <c r="H107" s="115"/>
      <c r="I107" s="115">
        <v>18071043</v>
      </c>
      <c r="J107" s="116"/>
      <c r="K107" s="115"/>
      <c r="L107" s="115"/>
      <c r="M107" s="115"/>
      <c r="N107" s="115"/>
      <c r="O107" s="115"/>
      <c r="P107" s="115"/>
      <c r="Q107" s="115"/>
      <c r="R107" s="115"/>
      <c r="S107" s="117">
        <f t="shared" si="3"/>
        <v>18071043</v>
      </c>
      <c r="T107" s="111">
        <f t="shared" si="4"/>
        <v>0</v>
      </c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  <c r="EC107" s="170"/>
      <c r="ED107" s="170"/>
      <c r="EE107" s="170"/>
    </row>
    <row r="108" spans="1:135" s="10" customFormat="1" ht="18.75" hidden="1" thickBot="1" x14ac:dyDescent="0.3">
      <c r="A108" s="197"/>
      <c r="B108" s="112">
        <v>47</v>
      </c>
      <c r="C108" s="94" t="s">
        <v>120</v>
      </c>
      <c r="D108" s="106"/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3"/>
        <v>0</v>
      </c>
      <c r="T108" s="111">
        <f t="shared" si="4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  <c r="DZ108" s="170"/>
      <c r="EA108" s="170"/>
      <c r="EB108" s="170"/>
      <c r="EC108" s="170"/>
      <c r="ED108" s="170"/>
      <c r="EE108" s="170"/>
    </row>
    <row r="109" spans="1:135" s="10" customFormat="1" ht="36.75" hidden="1" thickBot="1" x14ac:dyDescent="0.3">
      <c r="A109" s="197"/>
      <c r="B109" s="112">
        <v>76</v>
      </c>
      <c r="C109" s="94" t="s">
        <v>121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3"/>
        <v>0</v>
      </c>
      <c r="T109" s="111">
        <f t="shared" si="4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  <c r="DZ109" s="170"/>
      <c r="EA109" s="170"/>
      <c r="EB109" s="170"/>
      <c r="EC109" s="170"/>
      <c r="ED109" s="170"/>
      <c r="EE109" s="170"/>
    </row>
    <row r="110" spans="1:135" s="10" customFormat="1" ht="18.75" hidden="1" thickBot="1" x14ac:dyDescent="0.3">
      <c r="A110" s="197"/>
      <c r="B110" s="112">
        <v>77</v>
      </c>
      <c r="C110" s="94" t="s">
        <v>122</v>
      </c>
      <c r="D110" s="106" t="s">
        <v>31</v>
      </c>
      <c r="E110" s="113"/>
      <c r="F110" s="114"/>
      <c r="G110" s="115"/>
      <c r="H110" s="115"/>
      <c r="I110" s="115"/>
      <c r="J110" s="116"/>
      <c r="K110" s="115"/>
      <c r="L110" s="115"/>
      <c r="M110" s="115"/>
      <c r="N110" s="115"/>
      <c r="O110" s="115"/>
      <c r="P110" s="115"/>
      <c r="Q110" s="115"/>
      <c r="R110" s="115"/>
      <c r="S110" s="117">
        <f t="shared" si="3"/>
        <v>0</v>
      </c>
      <c r="T110" s="111">
        <f t="shared" si="4"/>
        <v>0</v>
      </c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  <c r="DZ110" s="170"/>
      <c r="EA110" s="170"/>
      <c r="EB110" s="170"/>
      <c r="EC110" s="170"/>
      <c r="ED110" s="170"/>
      <c r="EE110" s="170"/>
    </row>
    <row r="111" spans="1:135" s="10" customFormat="1" ht="36.75" thickBot="1" x14ac:dyDescent="0.3">
      <c r="A111" s="197"/>
      <c r="B111" s="112">
        <v>48</v>
      </c>
      <c r="C111" s="94" t="s">
        <v>123</v>
      </c>
      <c r="D111" s="106" t="s">
        <v>31</v>
      </c>
      <c r="E111" s="113"/>
      <c r="F111" s="114">
        <f>+J111</f>
        <v>31972188</v>
      </c>
      <c r="G111" s="115"/>
      <c r="H111" s="115"/>
      <c r="I111" s="115"/>
      <c r="J111" s="116">
        <f>14833942+17138246</f>
        <v>31972188</v>
      </c>
      <c r="K111" s="115"/>
      <c r="L111" s="115"/>
      <c r="M111" s="115"/>
      <c r="N111" s="115"/>
      <c r="O111" s="115"/>
      <c r="P111" s="115"/>
      <c r="Q111" s="115"/>
      <c r="R111" s="115"/>
      <c r="S111" s="117">
        <f t="shared" si="3"/>
        <v>31972188</v>
      </c>
      <c r="T111" s="111">
        <f t="shared" si="4"/>
        <v>0</v>
      </c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  <c r="DZ111" s="170"/>
      <c r="EA111" s="170"/>
      <c r="EB111" s="170"/>
      <c r="EC111" s="170"/>
      <c r="ED111" s="170"/>
      <c r="EE111" s="170"/>
    </row>
    <row r="112" spans="1:135" s="10" customFormat="1" ht="18.75" hidden="1" thickBot="1" x14ac:dyDescent="0.3">
      <c r="A112" s="197"/>
      <c r="B112" s="112"/>
      <c r="C112" s="94" t="s">
        <v>124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  <c r="DZ112" s="170"/>
      <c r="EA112" s="170"/>
      <c r="EB112" s="170"/>
      <c r="EC112" s="170"/>
      <c r="ED112" s="170"/>
      <c r="EE112" s="170"/>
    </row>
    <row r="113" spans="1:135" s="10" customFormat="1" ht="36.75" hidden="1" thickBot="1" x14ac:dyDescent="0.3">
      <c r="A113" s="197"/>
      <c r="B113" s="112"/>
      <c r="C113" s="94" t="s">
        <v>125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  <c r="DZ113" s="170"/>
      <c r="EA113" s="170"/>
      <c r="EB113" s="170"/>
      <c r="EC113" s="170"/>
      <c r="ED113" s="170"/>
      <c r="EE113" s="170"/>
    </row>
    <row r="114" spans="1:135" s="10" customFormat="1" ht="18.75" hidden="1" thickBot="1" x14ac:dyDescent="0.3">
      <c r="A114" s="197"/>
      <c r="B114" s="112"/>
      <c r="C114" s="94" t="s">
        <v>126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  <c r="DZ114" s="170"/>
      <c r="EA114" s="170"/>
      <c r="EB114" s="170"/>
      <c r="EC114" s="170"/>
      <c r="ED114" s="170"/>
      <c r="EE114" s="170"/>
    </row>
    <row r="115" spans="1:135" s="10" customFormat="1" ht="36.75" hidden="1" thickBot="1" x14ac:dyDescent="0.3">
      <c r="A115" s="197"/>
      <c r="B115" s="112"/>
      <c r="C115" s="94" t="s">
        <v>127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  <c r="DZ115" s="170"/>
      <c r="EA115" s="170"/>
      <c r="EB115" s="170"/>
      <c r="EC115" s="170"/>
      <c r="ED115" s="170"/>
      <c r="EE115" s="170"/>
    </row>
    <row r="116" spans="1:135" s="10" customFormat="1" ht="36.75" hidden="1" thickBot="1" x14ac:dyDescent="0.3">
      <c r="A116" s="197"/>
      <c r="B116" s="112"/>
      <c r="C116" s="94" t="s">
        <v>128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  <c r="EC116" s="170"/>
      <c r="ED116" s="170"/>
      <c r="EE116" s="170"/>
    </row>
    <row r="117" spans="1:135" s="10" customFormat="1" ht="36.75" hidden="1" thickBot="1" x14ac:dyDescent="0.3">
      <c r="A117" s="197"/>
      <c r="B117" s="112"/>
      <c r="C117" s="94" t="s">
        <v>129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  <c r="DZ117" s="170"/>
      <c r="EA117" s="170"/>
      <c r="EB117" s="170"/>
      <c r="EC117" s="170"/>
      <c r="ED117" s="170"/>
      <c r="EE117" s="170"/>
    </row>
    <row r="118" spans="1:135" s="10" customFormat="1" ht="18.75" hidden="1" thickBot="1" x14ac:dyDescent="0.3">
      <c r="A118" s="197"/>
      <c r="B118" s="112"/>
      <c r="C118" s="94" t="s">
        <v>130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  <c r="EC118" s="170"/>
      <c r="ED118" s="170"/>
      <c r="EE118" s="170"/>
    </row>
    <row r="119" spans="1:135" s="10" customFormat="1" ht="36.75" hidden="1" thickBot="1" x14ac:dyDescent="0.3">
      <c r="A119" s="197"/>
      <c r="B119" s="112"/>
      <c r="C119" s="94" t="s">
        <v>131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  <c r="EC119" s="170"/>
      <c r="ED119" s="170"/>
      <c r="EE119" s="170"/>
    </row>
    <row r="120" spans="1:135" s="10" customFormat="1" ht="36.75" hidden="1" thickBot="1" x14ac:dyDescent="0.3">
      <c r="A120" s="197"/>
      <c r="B120" s="112"/>
      <c r="C120" s="94" t="s">
        <v>132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  <c r="DZ120" s="170"/>
      <c r="EA120" s="170"/>
      <c r="EB120" s="170"/>
      <c r="EC120" s="170"/>
      <c r="ED120" s="170"/>
      <c r="EE120" s="170"/>
    </row>
    <row r="121" spans="1:135" s="11" customFormat="1" ht="18.75" hidden="1" thickBot="1" x14ac:dyDescent="0.3">
      <c r="A121" s="197"/>
      <c r="B121" s="112"/>
      <c r="C121" s="94" t="s">
        <v>133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  <c r="DZ121" s="170"/>
      <c r="EA121" s="170"/>
      <c r="EB121" s="170"/>
      <c r="EC121" s="170"/>
      <c r="ED121" s="170"/>
      <c r="EE121" s="170"/>
    </row>
    <row r="122" spans="1:135" s="10" customFormat="1" ht="36.75" hidden="1" thickBot="1" x14ac:dyDescent="0.3">
      <c r="A122" s="197"/>
      <c r="B122" s="112"/>
      <c r="C122" s="94" t="s">
        <v>134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  <c r="DZ122" s="170"/>
      <c r="EA122" s="170"/>
      <c r="EB122" s="170"/>
      <c r="EC122" s="170"/>
      <c r="ED122" s="170"/>
      <c r="EE122" s="170"/>
    </row>
    <row r="123" spans="1:135" s="10" customFormat="1" ht="36.75" hidden="1" thickBot="1" x14ac:dyDescent="0.3">
      <c r="A123" s="197"/>
      <c r="B123" s="112"/>
      <c r="C123" s="94" t="s">
        <v>135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  <c r="DZ123" s="170"/>
      <c r="EA123" s="170"/>
      <c r="EB123" s="170"/>
      <c r="EC123" s="170"/>
      <c r="ED123" s="170"/>
      <c r="EE123" s="170"/>
    </row>
    <row r="124" spans="1:135" s="10" customFormat="1" ht="18.75" hidden="1" thickBot="1" x14ac:dyDescent="0.3">
      <c r="A124" s="197"/>
      <c r="B124" s="112"/>
      <c r="C124" s="94" t="s">
        <v>136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/>
      <c r="T124" s="117"/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  <c r="DZ124" s="170"/>
      <c r="EA124" s="170"/>
      <c r="EB124" s="170"/>
      <c r="EC124" s="170"/>
      <c r="ED124" s="170"/>
      <c r="EE124" s="170"/>
    </row>
    <row r="125" spans="1:135" s="10" customFormat="1" ht="18.75" hidden="1" thickBot="1" x14ac:dyDescent="0.3">
      <c r="A125" s="170"/>
      <c r="B125" s="112">
        <v>38</v>
      </c>
      <c r="C125" s="94" t="s">
        <v>137</v>
      </c>
      <c r="D125" s="106"/>
      <c r="E125" s="113"/>
      <c r="F125" s="114"/>
      <c r="G125" s="115"/>
      <c r="H125" s="115"/>
      <c r="I125" s="115"/>
      <c r="J125" s="116"/>
      <c r="K125" s="115"/>
      <c r="L125" s="115"/>
      <c r="M125" s="115"/>
      <c r="N125" s="115"/>
      <c r="O125" s="115"/>
      <c r="P125" s="115"/>
      <c r="Q125" s="115"/>
      <c r="R125" s="115"/>
      <c r="S125" s="117">
        <f>SUM(G125:R125)</f>
        <v>0</v>
      </c>
      <c r="T125" s="117">
        <f>+F125-S125</f>
        <v>0</v>
      </c>
      <c r="U125" s="171"/>
      <c r="V125" s="167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4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  <c r="DZ125" s="170"/>
      <c r="EA125" s="170"/>
      <c r="EB125" s="170"/>
      <c r="EC125" s="170"/>
      <c r="ED125" s="170"/>
      <c r="EE125" s="170"/>
    </row>
    <row r="126" spans="1:135" s="10" customFormat="1" ht="18.75" hidden="1" thickBot="1" x14ac:dyDescent="0.3">
      <c r="A126" s="170"/>
      <c r="B126" s="14"/>
      <c r="C126" s="94"/>
      <c r="D126" s="106"/>
      <c r="E126" s="126"/>
      <c r="F126" s="127"/>
      <c r="G126" s="128"/>
      <c r="H126" s="128"/>
      <c r="I126" s="128"/>
      <c r="J126" s="129"/>
      <c r="K126" s="128"/>
      <c r="L126" s="128"/>
      <c r="M126" s="128"/>
      <c r="N126" s="128"/>
      <c r="O126" s="128"/>
      <c r="P126" s="128"/>
      <c r="Q126" s="128"/>
      <c r="R126" s="128"/>
      <c r="S126" s="117">
        <f>SUM(G126:R126)</f>
        <v>0</v>
      </c>
      <c r="T126" s="130">
        <f>+F126-S126</f>
        <v>0</v>
      </c>
      <c r="U126" s="171"/>
      <c r="V126" s="167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4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  <c r="DZ126" s="170"/>
      <c r="EA126" s="170"/>
      <c r="EB126" s="170"/>
      <c r="EC126" s="170"/>
      <c r="ED126" s="170"/>
      <c r="EE126" s="170"/>
    </row>
    <row r="127" spans="1:135" s="10" customFormat="1" ht="18.75" thickBot="1" x14ac:dyDescent="0.3">
      <c r="A127" s="170"/>
      <c r="B127" s="14"/>
      <c r="C127" s="131" t="s">
        <v>183</v>
      </c>
      <c r="D127" s="132"/>
      <c r="E127" s="133">
        <f t="shared" ref="E127:T127" si="5">SUM(E15:E126)</f>
        <v>1319394022</v>
      </c>
      <c r="F127" s="134">
        <f t="shared" si="5"/>
        <v>538987242</v>
      </c>
      <c r="G127" s="135">
        <f t="shared" si="5"/>
        <v>85639131</v>
      </c>
      <c r="H127" s="135">
        <f t="shared" si="5"/>
        <v>81869348</v>
      </c>
      <c r="I127" s="135">
        <f t="shared" si="5"/>
        <v>219383735</v>
      </c>
      <c r="J127" s="135">
        <f t="shared" si="5"/>
        <v>150538729</v>
      </c>
      <c r="K127" s="135">
        <f t="shared" si="5"/>
        <v>0</v>
      </c>
      <c r="L127" s="135">
        <f t="shared" si="5"/>
        <v>0</v>
      </c>
      <c r="M127" s="135">
        <f t="shared" si="5"/>
        <v>0</v>
      </c>
      <c r="N127" s="135">
        <f t="shared" si="5"/>
        <v>0</v>
      </c>
      <c r="O127" s="135">
        <f t="shared" si="5"/>
        <v>0</v>
      </c>
      <c r="P127" s="135">
        <f t="shared" si="5"/>
        <v>0</v>
      </c>
      <c r="Q127" s="135">
        <f t="shared" si="5"/>
        <v>0</v>
      </c>
      <c r="R127" s="135">
        <f t="shared" si="5"/>
        <v>0</v>
      </c>
      <c r="S127" s="135">
        <f t="shared" si="5"/>
        <v>537430943</v>
      </c>
      <c r="T127" s="135">
        <f t="shared" si="5"/>
        <v>1556299</v>
      </c>
      <c r="U127" s="170"/>
      <c r="V127" s="167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  <c r="DZ127" s="170"/>
      <c r="EA127" s="170"/>
      <c r="EB127" s="170"/>
      <c r="EC127" s="170"/>
      <c r="ED127" s="170"/>
      <c r="EE127" s="170"/>
    </row>
    <row r="128" spans="1:135" s="170" customFormat="1" ht="21.75" customHeight="1" x14ac:dyDescent="0.25">
      <c r="B128" s="261"/>
      <c r="S128" s="261"/>
      <c r="T128" s="261"/>
    </row>
    <row r="129" spans="2:20" s="170" customFormat="1" ht="21.75" customHeight="1" x14ac:dyDescent="0.25">
      <c r="B129" s="261"/>
      <c r="F129" s="262"/>
      <c r="G129" s="262"/>
      <c r="H129" s="262"/>
      <c r="I129" s="262"/>
      <c r="S129" s="261"/>
      <c r="T129" s="261"/>
    </row>
    <row r="130" spans="2:20" s="170" customFormat="1" ht="21.75" customHeight="1" thickBot="1" x14ac:dyDescent="0.3">
      <c r="B130" s="261"/>
      <c r="S130" s="261"/>
      <c r="T130" s="261"/>
    </row>
    <row r="131" spans="2:20" s="170" customFormat="1" ht="21.75" customHeight="1" x14ac:dyDescent="0.25">
      <c r="B131" s="261"/>
      <c r="C131" s="271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3"/>
      <c r="T131" s="274"/>
    </row>
    <row r="132" spans="2:20" s="175" customFormat="1" ht="18.75" x14ac:dyDescent="0.3">
      <c r="C132" s="346" t="s">
        <v>141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175" customFormat="1" ht="18.75" x14ac:dyDescent="0.3">
      <c r="C133" s="346" t="s">
        <v>139</v>
      </c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175" customFormat="1" ht="18.75" x14ac:dyDescent="0.3">
      <c r="C134" s="346" t="s">
        <v>140</v>
      </c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8"/>
    </row>
    <row r="135" spans="2:20" s="165" customFormat="1" ht="15.75" thickBot="1" x14ac:dyDescent="0.3">
      <c r="C135" s="263"/>
      <c r="D135" s="264"/>
      <c r="E135" s="265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6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S145" s="261"/>
      <c r="T145" s="261"/>
    </row>
    <row r="146" spans="2:20" s="170" customFormat="1" ht="21.75" customHeight="1" x14ac:dyDescent="0.25">
      <c r="B146" s="261"/>
      <c r="S146" s="261"/>
      <c r="T146" s="261"/>
    </row>
    <row r="147" spans="2:20" s="170" customFormat="1" ht="21.75" customHeight="1" x14ac:dyDescent="0.25">
      <c r="B147" s="261"/>
      <c r="S147" s="261"/>
      <c r="T147" s="261"/>
    </row>
    <row r="148" spans="2:20" s="170" customFormat="1" ht="21.75" customHeight="1" x14ac:dyDescent="0.25">
      <c r="B148" s="261"/>
      <c r="S148" s="261"/>
      <c r="T148" s="261"/>
    </row>
    <row r="149" spans="2:20" s="170" customFormat="1" ht="13.5" customHeight="1" x14ac:dyDescent="0.25">
      <c r="B149" s="261"/>
      <c r="C149" s="267"/>
      <c r="D149" s="267"/>
      <c r="E149" s="268"/>
      <c r="F149" s="269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4"/>
      <c r="T149" s="174"/>
    </row>
    <row r="150" spans="2:20" s="170" customFormat="1" ht="31.5" hidden="1" customHeight="1" x14ac:dyDescent="0.25">
      <c r="B150" s="261"/>
      <c r="S150" s="174"/>
      <c r="T150" s="174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  <row r="293" spans="5:5" s="165" customFormat="1" x14ac:dyDescent="0.25">
      <c r="E293" s="270"/>
    </row>
    <row r="294" spans="5:5" s="165" customFormat="1" x14ac:dyDescent="0.25">
      <c r="E294" s="270"/>
    </row>
    <row r="295" spans="5:5" s="165" customFormat="1" x14ac:dyDescent="0.25">
      <c r="E295" s="270"/>
    </row>
    <row r="296" spans="5:5" s="165" customFormat="1" x14ac:dyDescent="0.25">
      <c r="E296" s="270"/>
    </row>
    <row r="297" spans="5:5" s="165" customFormat="1" x14ac:dyDescent="0.25">
      <c r="E297" s="270"/>
    </row>
    <row r="298" spans="5:5" s="165" customFormat="1" x14ac:dyDescent="0.25">
      <c r="E298" s="270"/>
    </row>
    <row r="299" spans="5:5" s="165" customFormat="1" x14ac:dyDescent="0.25">
      <c r="E299" s="270"/>
    </row>
    <row r="300" spans="5:5" s="165" customFormat="1" x14ac:dyDescent="0.25">
      <c r="E300" s="270"/>
    </row>
    <row r="301" spans="5:5" s="165" customFormat="1" x14ac:dyDescent="0.25">
      <c r="E301" s="270"/>
    </row>
    <row r="302" spans="5:5" s="165" customFormat="1" x14ac:dyDescent="0.25">
      <c r="E302" s="270"/>
    </row>
    <row r="303" spans="5:5" s="165" customFormat="1" x14ac:dyDescent="0.25">
      <c r="E303" s="270"/>
    </row>
    <row r="304" spans="5:5" s="165" customFormat="1" x14ac:dyDescent="0.25">
      <c r="E304" s="270"/>
    </row>
    <row r="305" spans="5:5" s="165" customFormat="1" x14ac:dyDescent="0.25">
      <c r="E305" s="270"/>
    </row>
    <row r="306" spans="5:5" s="165" customFormat="1" x14ac:dyDescent="0.25">
      <c r="E306" s="270"/>
    </row>
    <row r="307" spans="5:5" s="165" customFormat="1" x14ac:dyDescent="0.25">
      <c r="E307" s="270"/>
    </row>
    <row r="308" spans="5:5" s="165" customFormat="1" x14ac:dyDescent="0.25">
      <c r="E308" s="270"/>
    </row>
    <row r="309" spans="5:5" s="165" customFormat="1" x14ac:dyDescent="0.25">
      <c r="E309" s="270"/>
    </row>
    <row r="310" spans="5:5" s="165" customFormat="1" x14ac:dyDescent="0.25">
      <c r="E310" s="270"/>
    </row>
    <row r="311" spans="5:5" s="165" customFormat="1" x14ac:dyDescent="0.25">
      <c r="E311" s="270"/>
    </row>
    <row r="312" spans="5:5" s="165" customFormat="1" x14ac:dyDescent="0.25">
      <c r="E312" s="270"/>
    </row>
    <row r="313" spans="5:5" s="165" customFormat="1" x14ac:dyDescent="0.25">
      <c r="E313" s="270"/>
    </row>
    <row r="314" spans="5:5" s="165" customFormat="1" x14ac:dyDescent="0.25">
      <c r="E314" s="270"/>
    </row>
    <row r="315" spans="5:5" s="165" customFormat="1" x14ac:dyDescent="0.25">
      <c r="E315" s="270"/>
    </row>
    <row r="316" spans="5:5" s="165" customFormat="1" x14ac:dyDescent="0.25">
      <c r="E316" s="270"/>
    </row>
    <row r="317" spans="5:5" s="165" customFormat="1" x14ac:dyDescent="0.25">
      <c r="E317" s="270"/>
    </row>
    <row r="318" spans="5:5" s="165" customFormat="1" x14ac:dyDescent="0.25">
      <c r="E318" s="270"/>
    </row>
    <row r="319" spans="5:5" s="165" customFormat="1" x14ac:dyDescent="0.25">
      <c r="E319" s="270"/>
    </row>
    <row r="320" spans="5:5" s="165" customFormat="1" x14ac:dyDescent="0.25">
      <c r="E320" s="270"/>
    </row>
    <row r="321" spans="5:5" s="165" customFormat="1" x14ac:dyDescent="0.25">
      <c r="E321" s="270"/>
    </row>
    <row r="322" spans="5:5" s="165" customFormat="1" x14ac:dyDescent="0.25">
      <c r="E322" s="270"/>
    </row>
    <row r="323" spans="5:5" s="165" customFormat="1" x14ac:dyDescent="0.25">
      <c r="E323" s="270"/>
    </row>
    <row r="324" spans="5:5" s="165" customFormat="1" x14ac:dyDescent="0.25">
      <c r="E324" s="270"/>
    </row>
    <row r="325" spans="5:5" s="165" customFormat="1" x14ac:dyDescent="0.25">
      <c r="E325" s="270"/>
    </row>
    <row r="326" spans="5:5" s="165" customFormat="1" x14ac:dyDescent="0.25">
      <c r="E326" s="270"/>
    </row>
    <row r="327" spans="5:5" s="165" customFormat="1" x14ac:dyDescent="0.25">
      <c r="E327" s="270"/>
    </row>
    <row r="328" spans="5:5" s="165" customFormat="1" x14ac:dyDescent="0.25">
      <c r="E328" s="270"/>
    </row>
    <row r="329" spans="5:5" s="165" customFormat="1" x14ac:dyDescent="0.25">
      <c r="E329" s="270"/>
    </row>
    <row r="330" spans="5:5" s="165" customFormat="1" x14ac:dyDescent="0.25">
      <c r="E330" s="270"/>
    </row>
    <row r="331" spans="5:5" s="165" customFormat="1" x14ac:dyDescent="0.25">
      <c r="E331" s="270"/>
    </row>
    <row r="332" spans="5:5" s="165" customFormat="1" x14ac:dyDescent="0.25">
      <c r="E332" s="270"/>
    </row>
    <row r="333" spans="5:5" s="165" customFormat="1" x14ac:dyDescent="0.25">
      <c r="E333" s="270"/>
    </row>
    <row r="334" spans="5:5" s="165" customFormat="1" x14ac:dyDescent="0.25">
      <c r="E334" s="270"/>
    </row>
    <row r="335" spans="5:5" s="165" customFormat="1" x14ac:dyDescent="0.25">
      <c r="E335" s="270"/>
    </row>
    <row r="336" spans="5:5" s="165" customFormat="1" x14ac:dyDescent="0.25">
      <c r="E336" s="270"/>
    </row>
    <row r="337" spans="5:5" s="165" customFormat="1" x14ac:dyDescent="0.25">
      <c r="E337" s="270"/>
    </row>
    <row r="338" spans="5:5" s="165" customFormat="1" x14ac:dyDescent="0.25">
      <c r="E338" s="270"/>
    </row>
    <row r="339" spans="5:5" s="165" customFormat="1" x14ac:dyDescent="0.25">
      <c r="E339" s="270"/>
    </row>
    <row r="340" spans="5:5" s="165" customFormat="1" x14ac:dyDescent="0.25">
      <c r="E340" s="270"/>
    </row>
    <row r="341" spans="5:5" s="165" customFormat="1" x14ac:dyDescent="0.25">
      <c r="E341" s="270"/>
    </row>
    <row r="342" spans="5:5" s="165" customFormat="1" x14ac:dyDescent="0.25">
      <c r="E342" s="270"/>
    </row>
    <row r="343" spans="5:5" s="165" customFormat="1" x14ac:dyDescent="0.25">
      <c r="E343" s="270"/>
    </row>
    <row r="344" spans="5:5" s="165" customFormat="1" x14ac:dyDescent="0.25">
      <c r="E344" s="270"/>
    </row>
    <row r="345" spans="5:5" s="165" customFormat="1" x14ac:dyDescent="0.25">
      <c r="E345" s="270"/>
    </row>
    <row r="346" spans="5:5" s="165" customFormat="1" x14ac:dyDescent="0.25">
      <c r="E346" s="270"/>
    </row>
    <row r="347" spans="5:5" s="165" customFormat="1" x14ac:dyDescent="0.25">
      <c r="E347" s="270"/>
    </row>
    <row r="348" spans="5:5" s="165" customFormat="1" x14ac:dyDescent="0.25">
      <c r="E348" s="270"/>
    </row>
    <row r="349" spans="5:5" s="165" customFormat="1" x14ac:dyDescent="0.25">
      <c r="E349" s="270"/>
    </row>
    <row r="350" spans="5:5" s="165" customFormat="1" x14ac:dyDescent="0.25">
      <c r="E350" s="270"/>
    </row>
    <row r="351" spans="5:5" s="165" customFormat="1" x14ac:dyDescent="0.25">
      <c r="E351" s="270"/>
    </row>
    <row r="352" spans="5:5" s="165" customFormat="1" x14ac:dyDescent="0.25">
      <c r="E352" s="270"/>
    </row>
  </sheetData>
  <autoFilter ref="A14:AJ127"/>
  <mergeCells count="4">
    <mergeCell ref="E6:T6"/>
    <mergeCell ref="C132:T132"/>
    <mergeCell ref="C133:T133"/>
    <mergeCell ref="C134:T1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352"/>
  <sheetViews>
    <sheetView topLeftCell="B1" zoomScale="70" zoomScaleNormal="70" workbookViewId="0">
      <selection activeCell="C135" sqref="C1:T135"/>
    </sheetView>
  </sheetViews>
  <sheetFormatPr baseColWidth="10" defaultColWidth="23.7109375" defaultRowHeight="15" x14ac:dyDescent="0.25"/>
  <cols>
    <col min="1" max="1" width="0" style="165" hidden="1" customWidth="1"/>
    <col min="2" max="2" width="10" style="2" customWidth="1"/>
    <col min="3" max="3" width="64" style="2" bestFit="1" customWidth="1"/>
    <col min="4" max="4" width="23.7109375" style="2"/>
    <col min="5" max="5" width="26.140625" style="12" customWidth="1"/>
    <col min="6" max="6" width="35.28515625" style="2" bestFit="1" customWidth="1"/>
    <col min="7" max="9" width="23.7109375" style="2"/>
    <col min="10" max="10" width="24.85546875" style="2" bestFit="1" customWidth="1"/>
    <col min="11" max="18" width="0" style="2" hidden="1" customWidth="1"/>
    <col min="19" max="20" width="23.7109375" style="2"/>
    <col min="21" max="135" width="23.7109375" style="165"/>
    <col min="136" max="16384" width="23.7109375" style="2"/>
  </cols>
  <sheetData>
    <row r="1" spans="1:135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135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135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135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135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135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135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135" s="165" customFormat="1" ht="27.75" customHeight="1" x14ac:dyDescent="0.45">
      <c r="A8" s="176"/>
      <c r="B8" s="176"/>
      <c r="C8" s="187" t="s">
        <v>168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135" s="165" customFormat="1" ht="27.75" customHeight="1" x14ac:dyDescent="0.45">
      <c r="A9" s="176"/>
      <c r="B9" s="176"/>
      <c r="C9" s="187" t="s">
        <v>169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135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135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135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135" ht="57" customHeight="1" thickBot="1" x14ac:dyDescent="0.3">
      <c r="A13" s="194"/>
      <c r="B13" s="93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135" s="7" customFormat="1" ht="30" customHeight="1" thickBot="1" x14ac:dyDescent="0.3">
      <c r="A14" s="196"/>
      <c r="B14" s="326"/>
      <c r="C14" s="99" t="s">
        <v>24</v>
      </c>
      <c r="D14" s="100"/>
      <c r="E14" s="198" t="s">
        <v>25</v>
      </c>
      <c r="F14" s="198" t="s">
        <v>25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98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6"/>
      <c r="CT14" s="166"/>
      <c r="CU14" s="166"/>
      <c r="CV14" s="166"/>
      <c r="CW14" s="166"/>
      <c r="CX14" s="166"/>
      <c r="CY14" s="166"/>
      <c r="CZ14" s="166"/>
      <c r="DA14" s="166"/>
      <c r="DB14" s="166"/>
      <c r="DC14" s="166"/>
      <c r="DD14" s="166"/>
      <c r="DE14" s="166"/>
      <c r="DF14" s="166"/>
      <c r="DG14" s="166"/>
      <c r="DH14" s="166"/>
      <c r="DI14" s="166"/>
      <c r="DJ14" s="166"/>
      <c r="DK14" s="166"/>
      <c r="DL14" s="166"/>
      <c r="DM14" s="166"/>
      <c r="DN14" s="166"/>
      <c r="DO14" s="166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7" customFormat="1" ht="18.75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1486519548</v>
      </c>
      <c r="F15" s="108">
        <f>+S15</f>
        <v>495506516</v>
      </c>
      <c r="G15" s="109">
        <v>123876629</v>
      </c>
      <c r="H15" s="109">
        <v>123876629</v>
      </c>
      <c r="I15" s="109">
        <v>123876629</v>
      </c>
      <c r="J15" s="110">
        <v>123876629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79" si="0">SUM(G15:R15)</f>
        <v>495506516</v>
      </c>
      <c r="T15" s="111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66"/>
      <c r="DH15" s="166"/>
      <c r="DI15" s="166"/>
      <c r="DJ15" s="166"/>
      <c r="DK15" s="166"/>
      <c r="DL15" s="166"/>
      <c r="DM15" s="166"/>
      <c r="DN15" s="166"/>
      <c r="DO15" s="166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7" customFormat="1" ht="18.75" thickBot="1" x14ac:dyDescent="0.3">
      <c r="A16" s="197"/>
      <c r="B16" s="112">
        <v>2</v>
      </c>
      <c r="C16" s="94" t="s">
        <v>32</v>
      </c>
      <c r="D16" s="106" t="s">
        <v>31</v>
      </c>
      <c r="E16" s="113"/>
      <c r="F16" s="114">
        <f t="shared" ref="F16:F24" si="1">+S16</f>
        <v>0</v>
      </c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0" si="2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  <c r="CF16" s="166"/>
      <c r="CG16" s="166"/>
      <c r="CH16" s="166"/>
      <c r="CI16" s="166"/>
      <c r="CJ16" s="166"/>
      <c r="CK16" s="166"/>
      <c r="CL16" s="166"/>
      <c r="CM16" s="166"/>
      <c r="CN16" s="166"/>
      <c r="CO16" s="166"/>
      <c r="CP16" s="166"/>
      <c r="CQ16" s="166"/>
      <c r="CR16" s="166"/>
      <c r="CS16" s="166"/>
      <c r="CT16" s="166"/>
      <c r="CU16" s="166"/>
      <c r="CV16" s="166"/>
      <c r="CW16" s="166"/>
      <c r="CX16" s="166"/>
      <c r="CY16" s="166"/>
      <c r="CZ16" s="166"/>
      <c r="DA16" s="166"/>
      <c r="DB16" s="166"/>
      <c r="DC16" s="166"/>
      <c r="DD16" s="166"/>
      <c r="DE16" s="166"/>
      <c r="DF16" s="166"/>
      <c r="DG16" s="166"/>
      <c r="DH16" s="166"/>
      <c r="DI16" s="166"/>
      <c r="DJ16" s="166"/>
      <c r="DK16" s="166"/>
      <c r="DL16" s="166"/>
      <c r="DM16" s="166"/>
      <c r="DN16" s="166"/>
      <c r="DO16" s="166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7" customFormat="1" ht="18.75" thickBot="1" x14ac:dyDescent="0.3">
      <c r="A17" s="197"/>
      <c r="B17" s="112">
        <v>3</v>
      </c>
      <c r="C17" s="94" t="s">
        <v>33</v>
      </c>
      <c r="D17" s="106" t="s">
        <v>31</v>
      </c>
      <c r="E17" s="118"/>
      <c r="F17" s="114">
        <f t="shared" si="1"/>
        <v>0</v>
      </c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2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6"/>
      <c r="DB17" s="166"/>
      <c r="DC17" s="166"/>
      <c r="DD17" s="166"/>
      <c r="DE17" s="166"/>
      <c r="DF17" s="166"/>
      <c r="DG17" s="166"/>
      <c r="DH17" s="166"/>
      <c r="DI17" s="166"/>
      <c r="DJ17" s="166"/>
      <c r="DK17" s="166"/>
      <c r="DL17" s="166"/>
      <c r="DM17" s="166"/>
      <c r="DN17" s="166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7" customFormat="1" ht="18.75" thickBot="1" x14ac:dyDescent="0.3">
      <c r="A18" s="197"/>
      <c r="B18" s="112">
        <v>2</v>
      </c>
      <c r="C18" s="94" t="s">
        <v>34</v>
      </c>
      <c r="D18" s="106" t="s">
        <v>31</v>
      </c>
      <c r="E18" s="113">
        <f>+G18*12</f>
        <v>52068696</v>
      </c>
      <c r="F18" s="114">
        <f t="shared" si="1"/>
        <v>17356232</v>
      </c>
      <c r="G18" s="115">
        <v>4339058</v>
      </c>
      <c r="H18" s="115">
        <v>4339058</v>
      </c>
      <c r="I18" s="115">
        <v>4339058</v>
      </c>
      <c r="J18" s="116">
        <v>4339058</v>
      </c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17356232</v>
      </c>
      <c r="T18" s="111">
        <f t="shared" si="2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66"/>
      <c r="CH18" s="166"/>
      <c r="CI18" s="166"/>
      <c r="CJ18" s="166"/>
      <c r="CK18" s="166"/>
      <c r="CL18" s="166"/>
      <c r="CM18" s="166"/>
      <c r="CN18" s="166"/>
      <c r="CO18" s="166"/>
      <c r="CP18" s="166"/>
      <c r="CQ18" s="166"/>
      <c r="CR18" s="166"/>
      <c r="CS18" s="166"/>
      <c r="CT18" s="166"/>
      <c r="CU18" s="166"/>
      <c r="CV18" s="166"/>
      <c r="CW18" s="166"/>
      <c r="CX18" s="166"/>
      <c r="CY18" s="166"/>
      <c r="CZ18" s="166"/>
      <c r="DA18" s="166"/>
      <c r="DB18" s="166"/>
      <c r="DC18" s="166"/>
      <c r="DD18" s="166"/>
      <c r="DE18" s="166"/>
      <c r="DF18" s="166"/>
      <c r="DG18" s="166"/>
      <c r="DH18" s="166"/>
      <c r="DI18" s="166"/>
      <c r="DJ18" s="166"/>
      <c r="DK18" s="166"/>
      <c r="DL18" s="166"/>
      <c r="DM18" s="166"/>
      <c r="DN18" s="166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7" customFormat="1" ht="18.75" thickBot="1" x14ac:dyDescent="0.3">
      <c r="A19" s="197"/>
      <c r="B19" s="112">
        <v>3</v>
      </c>
      <c r="C19" s="94" t="s">
        <v>182</v>
      </c>
      <c r="D19" s="106" t="s">
        <v>31</v>
      </c>
      <c r="E19" s="113">
        <f>+G19*12</f>
        <v>7204224</v>
      </c>
      <c r="F19" s="114">
        <f t="shared" si="1"/>
        <v>2401411</v>
      </c>
      <c r="G19" s="115">
        <v>600352</v>
      </c>
      <c r="H19" s="115">
        <v>600353</v>
      </c>
      <c r="I19" s="115">
        <v>600353</v>
      </c>
      <c r="J19" s="116">
        <v>600353</v>
      </c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2401411</v>
      </c>
      <c r="T19" s="111">
        <f t="shared" si="2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66"/>
      <c r="CH19" s="166"/>
      <c r="CI19" s="166"/>
      <c r="CJ19" s="166"/>
      <c r="CK19" s="166"/>
      <c r="CL19" s="166"/>
      <c r="CM19" s="166"/>
      <c r="CN19" s="166"/>
      <c r="CO19" s="166"/>
      <c r="CP19" s="166"/>
      <c r="CQ19" s="166"/>
      <c r="CR19" s="166"/>
      <c r="CS19" s="166"/>
      <c r="CT19" s="166"/>
      <c r="CU19" s="166"/>
      <c r="CV19" s="166"/>
      <c r="CW19" s="166"/>
      <c r="CX19" s="166"/>
      <c r="CY19" s="166"/>
      <c r="CZ19" s="166"/>
      <c r="DA19" s="166"/>
      <c r="DB19" s="166"/>
      <c r="DC19" s="166"/>
      <c r="DD19" s="166"/>
      <c r="DE19" s="166"/>
      <c r="DF19" s="166"/>
      <c r="DG19" s="166"/>
      <c r="DH19" s="166"/>
      <c r="DI19" s="166"/>
      <c r="DJ19" s="166"/>
      <c r="DK19" s="166"/>
      <c r="DL19" s="166"/>
      <c r="DM19" s="166"/>
      <c r="DN19" s="166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7" customFormat="1" ht="18.75" thickBot="1" x14ac:dyDescent="0.3">
      <c r="A20" s="197"/>
      <c r="B20" s="112"/>
      <c r="C20" s="94" t="s">
        <v>207</v>
      </c>
      <c r="D20" s="106"/>
      <c r="E20" s="113"/>
      <c r="F20" s="114"/>
      <c r="G20" s="115">
        <v>1160102</v>
      </c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6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7" customFormat="1" ht="18.75" thickBot="1" x14ac:dyDescent="0.3">
      <c r="A21" s="197"/>
      <c r="B21" s="112">
        <v>5</v>
      </c>
      <c r="C21" s="94" t="s">
        <v>36</v>
      </c>
      <c r="D21" s="106" t="s">
        <v>31</v>
      </c>
      <c r="E21" s="113"/>
      <c r="F21" s="114">
        <f t="shared" si="1"/>
        <v>0</v>
      </c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2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  <c r="DK21" s="166"/>
      <c r="DL21" s="166"/>
      <c r="DM21" s="166"/>
      <c r="DN21" s="166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7" customFormat="1" ht="18.75" thickBot="1" x14ac:dyDescent="0.3">
      <c r="A22" s="197"/>
      <c r="B22" s="112">
        <v>4</v>
      </c>
      <c r="C22" s="94" t="s">
        <v>37</v>
      </c>
      <c r="D22" s="106" t="s">
        <v>31</v>
      </c>
      <c r="E22" s="113"/>
      <c r="F22" s="114">
        <f t="shared" si="1"/>
        <v>1899171</v>
      </c>
      <c r="G22" s="115">
        <v>474792</v>
      </c>
      <c r="H22" s="115">
        <v>474793</v>
      </c>
      <c r="I22" s="115">
        <v>474793</v>
      </c>
      <c r="J22" s="116">
        <v>474793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1899171</v>
      </c>
      <c r="T22" s="111">
        <f t="shared" si="2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7" customFormat="1" ht="18.75" thickBot="1" x14ac:dyDescent="0.3">
      <c r="A23" s="197"/>
      <c r="B23" s="112">
        <v>7</v>
      </c>
      <c r="C23" s="94" t="s">
        <v>38</v>
      </c>
      <c r="D23" s="106" t="s">
        <v>31</v>
      </c>
      <c r="E23" s="113"/>
      <c r="F23" s="114">
        <f t="shared" si="1"/>
        <v>0</v>
      </c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2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7" customFormat="1" ht="18.75" thickBot="1" x14ac:dyDescent="0.3">
      <c r="A24" s="197"/>
      <c r="B24" s="112">
        <v>5</v>
      </c>
      <c r="C24" s="94" t="s">
        <v>39</v>
      </c>
      <c r="D24" s="106" t="s">
        <v>31</v>
      </c>
      <c r="E24" s="113">
        <f>+G24*12</f>
        <v>5590116</v>
      </c>
      <c r="F24" s="114">
        <f t="shared" si="1"/>
        <v>1863372</v>
      </c>
      <c r="G24" s="115">
        <v>465843</v>
      </c>
      <c r="H24" s="115">
        <v>465843</v>
      </c>
      <c r="I24" s="115">
        <v>465843</v>
      </c>
      <c r="J24" s="116">
        <v>465843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1863372</v>
      </c>
      <c r="T24" s="111">
        <f t="shared" si="2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7" customFormat="1" ht="21" thickBot="1" x14ac:dyDescent="0.35">
      <c r="A25" s="197"/>
      <c r="B25" s="112">
        <v>6</v>
      </c>
      <c r="C25" s="94" t="s">
        <v>40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2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7" customFormat="1" ht="21" thickBot="1" x14ac:dyDescent="0.35">
      <c r="A26" s="197"/>
      <c r="B26" s="112">
        <v>7</v>
      </c>
      <c r="C26" s="94" t="s">
        <v>41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2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7" customFormat="1" ht="18.75" thickBot="1" x14ac:dyDescent="0.3">
      <c r="A27" s="197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2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7" customFormat="1" ht="18.75" thickBot="1" x14ac:dyDescent="0.3">
      <c r="A28" s="197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2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7" customFormat="1" ht="18.75" thickBot="1" x14ac:dyDescent="0.3">
      <c r="A29" s="197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2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7" customFormat="1" ht="18.75" thickBot="1" x14ac:dyDescent="0.3">
      <c r="A30" s="197"/>
      <c r="B30" s="112">
        <v>12</v>
      </c>
      <c r="C30" s="94" t="s">
        <v>45</v>
      </c>
      <c r="D30" s="106" t="s">
        <v>191</v>
      </c>
      <c r="E30" s="113">
        <f>73554653+73554653</f>
        <v>147109306</v>
      </c>
      <c r="F30" s="114">
        <f>36777327+J30</f>
        <v>49036435</v>
      </c>
      <c r="G30" s="115"/>
      <c r="H30" s="115"/>
      <c r="I30" s="115">
        <v>36777326</v>
      </c>
      <c r="J30" s="116">
        <v>12259108</v>
      </c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49036434</v>
      </c>
      <c r="T30" s="111">
        <f t="shared" si="2"/>
        <v>1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7" customFormat="1" ht="18.75" thickBot="1" x14ac:dyDescent="0.3">
      <c r="A31" s="197"/>
      <c r="B31" s="112">
        <v>8</v>
      </c>
      <c r="C31" s="94" t="s">
        <v>46</v>
      </c>
      <c r="D31" s="106">
        <v>787</v>
      </c>
      <c r="E31" s="113">
        <v>14044152</v>
      </c>
      <c r="F31" s="114">
        <f>+J31</f>
        <v>7022076</v>
      </c>
      <c r="G31" s="115"/>
      <c r="H31" s="115"/>
      <c r="I31" s="115"/>
      <c r="J31" s="116">
        <v>7022076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7022076</v>
      </c>
      <c r="T31" s="111">
        <f t="shared" si="2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7" customFormat="1" ht="18.75" thickBot="1" x14ac:dyDescent="0.3">
      <c r="A32" s="197"/>
      <c r="B32" s="112">
        <v>7</v>
      </c>
      <c r="C32" s="94" t="s">
        <v>47</v>
      </c>
      <c r="D32" s="106" t="s">
        <v>31</v>
      </c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2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7" customFormat="1" ht="18.75" thickBot="1" x14ac:dyDescent="0.3">
      <c r="A33" s="197"/>
      <c r="B33" s="112">
        <v>9</v>
      </c>
      <c r="C33" s="94" t="s">
        <v>48</v>
      </c>
      <c r="D33" s="106" t="s">
        <v>31</v>
      </c>
      <c r="E33" s="113"/>
      <c r="F33" s="114"/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2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7" customFormat="1" ht="18.75" thickBot="1" x14ac:dyDescent="0.3">
      <c r="A34" s="197"/>
      <c r="B34" s="112">
        <v>10</v>
      </c>
      <c r="C34" s="94" t="s">
        <v>49</v>
      </c>
      <c r="D34" s="106" t="s">
        <v>31</v>
      </c>
      <c r="E34" s="113"/>
      <c r="F34" s="114">
        <f>SUM(G34:R34)</f>
        <v>-294128</v>
      </c>
      <c r="G34" s="115">
        <v>-73532</v>
      </c>
      <c r="H34" s="115">
        <v>-73532</v>
      </c>
      <c r="I34" s="115">
        <v>-73532</v>
      </c>
      <c r="J34" s="116">
        <v>-73532</v>
      </c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-294128</v>
      </c>
      <c r="T34" s="111">
        <f t="shared" si="2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7" customFormat="1" ht="18.75" thickBot="1" x14ac:dyDescent="0.3">
      <c r="A35" s="197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2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8" customFormat="1" ht="18.75" thickBot="1" x14ac:dyDescent="0.3">
      <c r="A36" s="197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2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9" customFormat="1" ht="18.75" thickBot="1" x14ac:dyDescent="0.3">
      <c r="A37" s="197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2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9" customFormat="1" ht="18.75" thickBot="1" x14ac:dyDescent="0.3">
      <c r="A38" s="197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2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7" customFormat="1" ht="18.75" thickBot="1" x14ac:dyDescent="0.3">
      <c r="A39" s="197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2"/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7" customFormat="1" ht="18.75" thickBot="1" x14ac:dyDescent="0.3">
      <c r="A40" s="197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2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0" customFormat="1" ht="18.75" thickBot="1" x14ac:dyDescent="0.3">
      <c r="A41" s="197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2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</row>
    <row r="42" spans="1:135" s="10" customFormat="1" ht="18.75" thickBot="1" x14ac:dyDescent="0.3">
      <c r="A42" s="197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2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</row>
    <row r="43" spans="1:135" s="10" customFormat="1" ht="18.75" thickBot="1" x14ac:dyDescent="0.3">
      <c r="A43" s="197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2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</row>
    <row r="44" spans="1:135" s="10" customFormat="1" ht="18.75" thickBot="1" x14ac:dyDescent="0.3">
      <c r="A44" s="197"/>
      <c r="B44" s="112">
        <v>24</v>
      </c>
      <c r="C44" s="94" t="s">
        <v>59</v>
      </c>
      <c r="D44" s="106">
        <v>895</v>
      </c>
      <c r="E44" s="113">
        <v>22188933</v>
      </c>
      <c r="F44" s="114">
        <v>22188933</v>
      </c>
      <c r="G44" s="115"/>
      <c r="H44" s="115"/>
      <c r="I44" s="115">
        <v>7396311</v>
      </c>
      <c r="J44" s="116">
        <f>7396311+7396311</f>
        <v>14792622</v>
      </c>
      <c r="K44" s="115"/>
      <c r="L44" s="115"/>
      <c r="M44" s="115"/>
      <c r="N44" s="115"/>
      <c r="O44" s="115"/>
      <c r="P44" s="115"/>
      <c r="Q44" s="115"/>
      <c r="R44" s="115"/>
      <c r="S44" s="117">
        <f>+SUM(G44:R44)</f>
        <v>22188933</v>
      </c>
      <c r="T44" s="111">
        <f t="shared" si="2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</row>
    <row r="45" spans="1:135" s="10" customFormat="1" ht="18.75" thickBot="1" x14ac:dyDescent="0.3">
      <c r="A45" s="197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2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</row>
    <row r="46" spans="1:135" s="10" customFormat="1" ht="18.75" thickBot="1" x14ac:dyDescent="0.3">
      <c r="A46" s="197"/>
      <c r="B46" s="112">
        <v>14</v>
      </c>
      <c r="C46" s="94" t="s">
        <v>61</v>
      </c>
      <c r="D46" s="106">
        <v>2485</v>
      </c>
      <c r="E46" s="120">
        <v>1505280</v>
      </c>
      <c r="F46" s="114">
        <f>+J46</f>
        <v>1053696</v>
      </c>
      <c r="G46" s="115"/>
      <c r="H46" s="115"/>
      <c r="I46" s="115"/>
      <c r="J46" s="116">
        <f>+E46*0.7</f>
        <v>1053696</v>
      </c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1053696</v>
      </c>
      <c r="T46" s="111">
        <f t="shared" si="2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</row>
    <row r="47" spans="1:135" s="10" customFormat="1" ht="18.75" thickBot="1" x14ac:dyDescent="0.3">
      <c r="A47" s="197"/>
      <c r="B47" s="112">
        <v>15</v>
      </c>
      <c r="C47" s="94" t="s">
        <v>62</v>
      </c>
      <c r="D47" s="106">
        <v>2485</v>
      </c>
      <c r="E47" s="120">
        <v>10592725</v>
      </c>
      <c r="F47" s="114">
        <f>+J47</f>
        <v>7414907.4999999991</v>
      </c>
      <c r="G47" s="115"/>
      <c r="H47" s="115"/>
      <c r="I47" s="115"/>
      <c r="J47" s="116">
        <f>+E47*0.7</f>
        <v>7414907.4999999991</v>
      </c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7414907.4999999991</v>
      </c>
      <c r="T47" s="111">
        <f t="shared" si="2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</row>
    <row r="48" spans="1:135" s="10" customFormat="1" ht="18.75" thickBot="1" x14ac:dyDescent="0.3">
      <c r="A48" s="197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2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</row>
    <row r="49" spans="1:135" s="10" customFormat="1" ht="18.75" thickBot="1" x14ac:dyDescent="0.3">
      <c r="A49" s="197"/>
      <c r="B49" s="112">
        <v>16</v>
      </c>
      <c r="C49" s="94" t="s">
        <v>64</v>
      </c>
      <c r="D49" s="106">
        <v>2060</v>
      </c>
      <c r="E49" s="113">
        <v>13798889</v>
      </c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2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</row>
    <row r="50" spans="1:135" s="10" customFormat="1" ht="18.75" thickBot="1" x14ac:dyDescent="0.3">
      <c r="A50" s="197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2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</row>
    <row r="51" spans="1:135" s="10" customFormat="1" ht="36.75" thickBot="1" x14ac:dyDescent="0.3">
      <c r="A51" s="197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2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</row>
    <row r="52" spans="1:135" s="10" customFormat="1" ht="18.75" thickBot="1" x14ac:dyDescent="0.3">
      <c r="A52" s="197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2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</row>
    <row r="53" spans="1:135" s="10" customFormat="1" ht="18.75" thickBot="1" x14ac:dyDescent="0.3">
      <c r="A53" s="197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2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</row>
    <row r="54" spans="1:135" s="10" customFormat="1" ht="18.75" thickBot="1" x14ac:dyDescent="0.3">
      <c r="A54" s="197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2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</row>
    <row r="55" spans="1:135" s="10" customFormat="1" ht="18.75" thickBot="1" x14ac:dyDescent="0.3">
      <c r="A55" s="197"/>
      <c r="B55" s="112">
        <v>18</v>
      </c>
      <c r="C55" s="94" t="s">
        <v>70</v>
      </c>
      <c r="D55" s="106">
        <v>944</v>
      </c>
      <c r="E55" s="122">
        <v>216099</v>
      </c>
      <c r="F55" s="114">
        <v>151269.29999999999</v>
      </c>
      <c r="G55" s="115"/>
      <c r="H55" s="115"/>
      <c r="I55" s="115">
        <f>+E55*0.7</f>
        <v>151269.29999999999</v>
      </c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151269.29999999999</v>
      </c>
      <c r="T55" s="111">
        <f t="shared" si="2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</row>
    <row r="56" spans="1:135" s="10" customFormat="1" ht="18.75" thickBot="1" x14ac:dyDescent="0.3">
      <c r="A56" s="197"/>
      <c r="B56" s="112">
        <v>19</v>
      </c>
      <c r="C56" s="94" t="s">
        <v>71</v>
      </c>
      <c r="D56" s="106">
        <v>944</v>
      </c>
      <c r="E56" s="113">
        <v>6112260</v>
      </c>
      <c r="F56" s="114">
        <v>2178582</v>
      </c>
      <c r="G56" s="115"/>
      <c r="H56" s="115"/>
      <c r="I56" s="115">
        <f>+E56*0.7</f>
        <v>4278582</v>
      </c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4278582</v>
      </c>
      <c r="T56" s="111">
        <f t="shared" si="2"/>
        <v>-2100000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</row>
    <row r="57" spans="1:135" s="10" customFormat="1" ht="18.75" thickBot="1" x14ac:dyDescent="0.3">
      <c r="A57" s="197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2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</row>
    <row r="58" spans="1:135" s="10" customFormat="1" ht="18.75" thickBot="1" x14ac:dyDescent="0.3">
      <c r="A58" s="197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2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</row>
    <row r="59" spans="1:135" s="10" customFormat="1" ht="18.75" thickBot="1" x14ac:dyDescent="0.3">
      <c r="A59" s="197"/>
      <c r="B59" s="112">
        <v>21</v>
      </c>
      <c r="C59" s="94" t="s">
        <v>74</v>
      </c>
      <c r="D59" s="106"/>
      <c r="E59" s="121"/>
      <c r="F59" s="114"/>
      <c r="G59" s="115"/>
      <c r="H59" s="115"/>
      <c r="I59" s="115"/>
      <c r="J59" s="116"/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0</v>
      </c>
      <c r="T59" s="111">
        <f t="shared" si="2"/>
        <v>0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</row>
    <row r="60" spans="1:135" s="10" customFormat="1" ht="18.75" thickBot="1" x14ac:dyDescent="0.3">
      <c r="A60" s="197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2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</row>
    <row r="61" spans="1:135" s="10" customFormat="1" ht="18.75" thickBot="1" x14ac:dyDescent="0.3">
      <c r="A61" s="197"/>
      <c r="B61" s="112">
        <v>23</v>
      </c>
      <c r="C61" s="94" t="s">
        <v>76</v>
      </c>
      <c r="D61" s="106"/>
      <c r="E61" s="123"/>
      <c r="F61" s="114"/>
      <c r="G61" s="115"/>
      <c r="H61" s="115"/>
      <c r="I61" s="115"/>
      <c r="J61" s="116"/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0</v>
      </c>
      <c r="T61" s="111">
        <f t="shared" si="2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</row>
    <row r="62" spans="1:135" s="10" customFormat="1" ht="18.75" thickBot="1" x14ac:dyDescent="0.3">
      <c r="A62" s="197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2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</row>
    <row r="63" spans="1:135" s="10" customFormat="1" ht="36.75" thickBot="1" x14ac:dyDescent="0.3">
      <c r="A63" s="197"/>
      <c r="B63" s="112"/>
      <c r="C63" s="94" t="s">
        <v>78</v>
      </c>
      <c r="D63" s="106"/>
      <c r="E63" s="123"/>
      <c r="F63" s="114"/>
      <c r="G63" s="115"/>
      <c r="H63" s="115"/>
      <c r="I63" s="115"/>
      <c r="J63" s="116"/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0</v>
      </c>
      <c r="T63" s="111">
        <f t="shared" si="2"/>
        <v>0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</row>
    <row r="64" spans="1:135" s="10" customFormat="1" ht="18.75" thickBot="1" x14ac:dyDescent="0.3">
      <c r="A64" s="197"/>
      <c r="B64" s="112">
        <v>25</v>
      </c>
      <c r="C64" s="94" t="s">
        <v>79</v>
      </c>
      <c r="D64" s="106"/>
      <c r="E64" s="123"/>
      <c r="F64" s="114"/>
      <c r="G64" s="115"/>
      <c r="H64" s="115"/>
      <c r="I64" s="115"/>
      <c r="J64" s="116"/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0</v>
      </c>
      <c r="T64" s="111">
        <f t="shared" si="2"/>
        <v>0</v>
      </c>
      <c r="U64" s="171"/>
      <c r="V64" s="167"/>
      <c r="W64" s="171">
        <v>32255190</v>
      </c>
      <c r="X64" s="171">
        <v>-1040490</v>
      </c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</row>
    <row r="65" spans="1:135" s="10" customFormat="1" ht="18.75" thickBot="1" x14ac:dyDescent="0.3">
      <c r="A65" s="197"/>
      <c r="B65" s="112">
        <v>26</v>
      </c>
      <c r="C65" s="94" t="s">
        <v>80</v>
      </c>
      <c r="D65" s="106">
        <v>943</v>
      </c>
      <c r="E65" s="122">
        <v>5134143</v>
      </c>
      <c r="F65" s="114">
        <v>3593900</v>
      </c>
      <c r="G65" s="115"/>
      <c r="H65" s="115"/>
      <c r="I65" s="115">
        <v>3593900</v>
      </c>
      <c r="J65" s="116"/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3593900</v>
      </c>
      <c r="T65" s="111">
        <f t="shared" si="2"/>
        <v>0</v>
      </c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</row>
    <row r="66" spans="1:135" s="10" customFormat="1" ht="18.75" thickBot="1" x14ac:dyDescent="0.3">
      <c r="A66" s="197"/>
      <c r="B66" s="112">
        <v>43</v>
      </c>
      <c r="C66" s="94" t="s">
        <v>81</v>
      </c>
      <c r="D66" s="106"/>
      <c r="E66" s="120"/>
      <c r="F66" s="114"/>
      <c r="G66" s="115"/>
      <c r="H66" s="115"/>
      <c r="I66" s="115"/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0</v>
      </c>
      <c r="T66" s="111">
        <f t="shared" si="2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</row>
    <row r="67" spans="1:135" s="10" customFormat="1" ht="18.75" thickBot="1" x14ac:dyDescent="0.3">
      <c r="A67" s="197"/>
      <c r="B67" s="112">
        <v>44</v>
      </c>
      <c r="C67" s="94" t="s">
        <v>82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2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</row>
    <row r="68" spans="1:135" s="10" customFormat="1" ht="18.75" thickBot="1" x14ac:dyDescent="0.3">
      <c r="A68" s="197"/>
      <c r="B68" s="112">
        <v>27</v>
      </c>
      <c r="C68" s="94" t="s">
        <v>83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2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</row>
    <row r="69" spans="1:135" s="10" customFormat="1" ht="18.75" thickBot="1" x14ac:dyDescent="0.3">
      <c r="A69" s="197"/>
      <c r="B69" s="112">
        <v>28</v>
      </c>
      <c r="C69" s="94" t="s">
        <v>84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2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</row>
    <row r="70" spans="1:135" s="10" customFormat="1" ht="18.75" thickBot="1" x14ac:dyDescent="0.3">
      <c r="A70" s="197"/>
      <c r="B70" s="112">
        <v>29</v>
      </c>
      <c r="C70" s="94" t="s">
        <v>85</v>
      </c>
      <c r="D70" s="106">
        <v>922</v>
      </c>
      <c r="E70" s="113">
        <v>6561200</v>
      </c>
      <c r="F70" s="114">
        <v>4592840</v>
      </c>
      <c r="G70" s="115"/>
      <c r="H70" s="115"/>
      <c r="I70" s="115">
        <v>4592840</v>
      </c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4592840</v>
      </c>
      <c r="T70" s="111">
        <f t="shared" si="2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</row>
    <row r="71" spans="1:135" s="10" customFormat="1" ht="18.75" thickBot="1" x14ac:dyDescent="0.3">
      <c r="A71" s="197"/>
      <c r="B71" s="112">
        <v>48</v>
      </c>
      <c r="C71" s="94" t="s">
        <v>86</v>
      </c>
      <c r="D71" s="106"/>
      <c r="E71" s="113"/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2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</row>
    <row r="72" spans="1:135" s="10" customFormat="1" ht="18.75" thickBot="1" x14ac:dyDescent="0.3">
      <c r="A72" s="197"/>
      <c r="B72" s="112">
        <v>30</v>
      </c>
      <c r="C72" s="94" t="s">
        <v>87</v>
      </c>
      <c r="D72" s="106"/>
      <c r="E72" s="113"/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2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</row>
    <row r="73" spans="1:135" s="10" customFormat="1" ht="18.75" thickBot="1" x14ac:dyDescent="0.3">
      <c r="A73" s="197"/>
      <c r="B73" s="112">
        <v>50</v>
      </c>
      <c r="C73" s="94" t="s">
        <v>88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2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</row>
    <row r="74" spans="1:135" s="10" customFormat="1" ht="18.75" thickBot="1" x14ac:dyDescent="0.3">
      <c r="A74" s="197"/>
      <c r="B74" s="112">
        <v>31</v>
      </c>
      <c r="C74" s="94" t="s">
        <v>89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2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</row>
    <row r="75" spans="1:135" s="10" customFormat="1" ht="18.75" thickBot="1" x14ac:dyDescent="0.3">
      <c r="A75" s="197"/>
      <c r="B75" s="112"/>
      <c r="C75" s="94" t="s">
        <v>90</v>
      </c>
      <c r="D75" s="106"/>
      <c r="E75" s="113"/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2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</row>
    <row r="76" spans="1:135" s="10" customFormat="1" ht="18.75" thickBot="1" x14ac:dyDescent="0.3">
      <c r="A76" s="197"/>
      <c r="B76" s="112">
        <v>32</v>
      </c>
      <c r="C76" s="94" t="s">
        <v>91</v>
      </c>
      <c r="D76" s="106"/>
      <c r="E76" s="113"/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2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</row>
    <row r="77" spans="1:135" s="10" customFormat="1" ht="36.75" thickBot="1" x14ac:dyDescent="0.3">
      <c r="A77" s="197"/>
      <c r="B77" s="112">
        <v>33</v>
      </c>
      <c r="C77" s="94" t="s">
        <v>92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2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  <c r="EE77" s="170"/>
    </row>
    <row r="78" spans="1:135" s="10" customFormat="1" ht="18.75" thickBot="1" x14ac:dyDescent="0.3">
      <c r="A78" s="197"/>
      <c r="B78" s="112">
        <v>53</v>
      </c>
      <c r="C78" s="94" t="s">
        <v>93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2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</row>
    <row r="79" spans="1:135" s="10" customFormat="1" ht="18.75" thickBot="1" x14ac:dyDescent="0.3">
      <c r="A79" s="197"/>
      <c r="B79" s="112">
        <v>34</v>
      </c>
      <c r="C79" s="94" t="s">
        <v>94</v>
      </c>
      <c r="D79" s="106">
        <v>1363</v>
      </c>
      <c r="E79" s="113">
        <v>28490287</v>
      </c>
      <c r="F79" s="114">
        <v>19943201</v>
      </c>
      <c r="G79" s="115"/>
      <c r="H79" s="115"/>
      <c r="I79" s="115">
        <v>19943201</v>
      </c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19943201</v>
      </c>
      <c r="T79" s="111">
        <f t="shared" si="2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</row>
    <row r="80" spans="1:135" s="10" customFormat="1" ht="18.75" thickBot="1" x14ac:dyDescent="0.3">
      <c r="A80" s="197"/>
      <c r="B80" s="112">
        <v>35</v>
      </c>
      <c r="C80" s="94" t="s">
        <v>95</v>
      </c>
      <c r="D80" s="106">
        <v>2062</v>
      </c>
      <c r="E80" s="113">
        <v>21045800</v>
      </c>
      <c r="F80" s="114">
        <f>+J80</f>
        <v>14732060</v>
      </c>
      <c r="G80" s="115"/>
      <c r="H80" s="115"/>
      <c r="I80" s="115"/>
      <c r="J80" s="116">
        <v>14732060</v>
      </c>
      <c r="K80" s="115"/>
      <c r="L80" s="115"/>
      <c r="M80" s="115"/>
      <c r="N80" s="115"/>
      <c r="O80" s="115"/>
      <c r="P80" s="115"/>
      <c r="Q80" s="115"/>
      <c r="R80" s="115"/>
      <c r="S80" s="117">
        <f t="shared" ref="S80:S110" si="3">SUM(G80:R80)</f>
        <v>14732060</v>
      </c>
      <c r="T80" s="111">
        <f t="shared" si="2"/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  <c r="EE80" s="170"/>
    </row>
    <row r="81" spans="1:135" s="10" customFormat="1" ht="18.75" thickBot="1" x14ac:dyDescent="0.3">
      <c r="A81" s="197"/>
      <c r="B81" s="112">
        <v>36</v>
      </c>
      <c r="C81" s="94" t="s">
        <v>96</v>
      </c>
      <c r="D81" s="106"/>
      <c r="E81" s="113"/>
      <c r="F81" s="114"/>
      <c r="G81" s="115"/>
      <c r="H81" s="115"/>
      <c r="I81" s="115"/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si="3"/>
        <v>0</v>
      </c>
      <c r="T81" s="111">
        <f t="shared" ref="T81:T110" si="4">+F81-S81</f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  <c r="EE81" s="170"/>
    </row>
    <row r="82" spans="1:135" s="10" customFormat="1" ht="18.75" thickBot="1" x14ac:dyDescent="0.3">
      <c r="A82" s="197"/>
      <c r="B82" s="112">
        <v>27</v>
      </c>
      <c r="C82" s="94" t="s">
        <v>97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3"/>
        <v>0</v>
      </c>
      <c r="T82" s="111">
        <f t="shared" si="4"/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  <c r="EE82" s="170"/>
    </row>
    <row r="83" spans="1:135" s="10" customFormat="1" ht="36.75" thickBot="1" x14ac:dyDescent="0.3">
      <c r="A83" s="197"/>
      <c r="B83" s="112">
        <v>37</v>
      </c>
      <c r="C83" s="94" t="s">
        <v>98</v>
      </c>
      <c r="D83" s="106">
        <v>2061</v>
      </c>
      <c r="E83" s="113">
        <v>159036</v>
      </c>
      <c r="F83" s="114">
        <f>+J83</f>
        <v>159036</v>
      </c>
      <c r="G83" s="115"/>
      <c r="H83" s="115"/>
      <c r="I83" s="115"/>
      <c r="J83" s="116">
        <v>159036</v>
      </c>
      <c r="K83" s="115"/>
      <c r="L83" s="115"/>
      <c r="M83" s="115"/>
      <c r="N83" s="115"/>
      <c r="O83" s="115"/>
      <c r="P83" s="115"/>
      <c r="Q83" s="115"/>
      <c r="R83" s="115"/>
      <c r="S83" s="117">
        <f t="shared" si="3"/>
        <v>159036</v>
      </c>
      <c r="T83" s="111">
        <f t="shared" si="4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  <c r="EE83" s="170"/>
    </row>
    <row r="84" spans="1:135" s="10" customFormat="1" ht="18.75" thickBot="1" x14ac:dyDescent="0.3">
      <c r="A84" s="197"/>
      <c r="B84" s="112">
        <v>38</v>
      </c>
      <c r="C84" s="94" t="s">
        <v>99</v>
      </c>
      <c r="D84" s="106"/>
      <c r="E84" s="113"/>
      <c r="F84" s="114"/>
      <c r="G84" s="115"/>
      <c r="H84" s="115"/>
      <c r="I84" s="115"/>
      <c r="J84" s="116"/>
      <c r="K84" s="115"/>
      <c r="L84" s="115"/>
      <c r="M84" s="115"/>
      <c r="N84" s="115"/>
      <c r="O84" s="115"/>
      <c r="P84" s="115"/>
      <c r="Q84" s="115"/>
      <c r="R84" s="115"/>
      <c r="S84" s="117">
        <f t="shared" si="3"/>
        <v>0</v>
      </c>
      <c r="T84" s="111">
        <f t="shared" si="4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  <c r="EE84" s="170"/>
    </row>
    <row r="85" spans="1:135" s="10" customFormat="1" ht="18.75" thickBot="1" x14ac:dyDescent="0.3">
      <c r="A85" s="197"/>
      <c r="B85" s="112"/>
      <c r="C85" s="94" t="s">
        <v>100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3"/>
        <v>0</v>
      </c>
      <c r="T85" s="111">
        <f t="shared" si="4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  <c r="EE85" s="170"/>
    </row>
    <row r="86" spans="1:135" s="10" customFormat="1" ht="18.75" thickBot="1" x14ac:dyDescent="0.3">
      <c r="A86" s="197"/>
      <c r="B86" s="112">
        <v>59</v>
      </c>
      <c r="C86" s="94" t="s">
        <v>101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3"/>
        <v>0</v>
      </c>
      <c r="T86" s="111">
        <f t="shared" si="4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  <c r="EE86" s="170"/>
    </row>
    <row r="87" spans="1:135" s="10" customFormat="1" ht="18.75" thickBot="1" x14ac:dyDescent="0.3">
      <c r="A87" s="197"/>
      <c r="B87" s="112">
        <v>60</v>
      </c>
      <c r="C87" s="94" t="s">
        <v>102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3"/>
        <v>0</v>
      </c>
      <c r="T87" s="111">
        <f t="shared" si="4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  <c r="EE87" s="170"/>
    </row>
    <row r="88" spans="1:135" s="10" customFormat="1" ht="18.75" thickBot="1" x14ac:dyDescent="0.3">
      <c r="A88" s="197"/>
      <c r="B88" s="112">
        <v>39</v>
      </c>
      <c r="C88" s="94" t="s">
        <v>103</v>
      </c>
      <c r="D88" s="106">
        <v>938</v>
      </c>
      <c r="E88" s="113">
        <v>16375412</v>
      </c>
      <c r="F88" s="114">
        <v>11462788</v>
      </c>
      <c r="G88" s="115"/>
      <c r="H88" s="115"/>
      <c r="I88" s="115">
        <v>11462788</v>
      </c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3"/>
        <v>11462788</v>
      </c>
      <c r="T88" s="111">
        <f t="shared" si="4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  <c r="EE88" s="170"/>
    </row>
    <row r="89" spans="1:135" s="10" customFormat="1" ht="18.75" thickBot="1" x14ac:dyDescent="0.3">
      <c r="A89" s="197"/>
      <c r="B89" s="112">
        <v>40</v>
      </c>
      <c r="C89" s="94" t="s">
        <v>104</v>
      </c>
      <c r="D89" s="106"/>
      <c r="E89" s="113"/>
      <c r="F89" s="114"/>
      <c r="G89" s="115"/>
      <c r="H89" s="115"/>
      <c r="I89" s="115"/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3"/>
        <v>0</v>
      </c>
      <c r="T89" s="111">
        <f t="shared" si="4"/>
        <v>0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  <c r="EE89" s="170"/>
    </row>
    <row r="90" spans="1:135" s="10" customFormat="1" ht="36.75" thickBot="1" x14ac:dyDescent="0.3">
      <c r="A90" s="197"/>
      <c r="B90" s="112">
        <v>41</v>
      </c>
      <c r="C90" s="94" t="s">
        <v>105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3"/>
        <v>0</v>
      </c>
      <c r="T90" s="111">
        <f t="shared" si="4"/>
        <v>0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  <c r="EE90" s="170"/>
    </row>
    <row r="91" spans="1:135" s="10" customFormat="1" ht="18.75" thickBot="1" x14ac:dyDescent="0.3">
      <c r="A91" s="197"/>
      <c r="B91" s="112">
        <v>42</v>
      </c>
      <c r="C91" s="94" t="s">
        <v>106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3"/>
        <v>0</v>
      </c>
      <c r="T91" s="111">
        <f t="shared" si="4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  <c r="EE91" s="170"/>
    </row>
    <row r="92" spans="1:135" s="10" customFormat="1" ht="36.75" thickBot="1" x14ac:dyDescent="0.3">
      <c r="A92" s="197"/>
      <c r="B92" s="112">
        <v>31</v>
      </c>
      <c r="C92" s="94" t="s">
        <v>107</v>
      </c>
      <c r="D92" s="106"/>
      <c r="E92" s="113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3"/>
        <v>0</v>
      </c>
      <c r="T92" s="111">
        <f t="shared" si="4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  <c r="EE92" s="170"/>
    </row>
    <row r="93" spans="1:135" s="10" customFormat="1" ht="18.75" thickBot="1" x14ac:dyDescent="0.3">
      <c r="A93" s="197"/>
      <c r="B93" s="112">
        <v>43</v>
      </c>
      <c r="C93" s="94" t="s">
        <v>108</v>
      </c>
      <c r="D93" s="106"/>
      <c r="E93" s="125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3"/>
        <v>0</v>
      </c>
      <c r="T93" s="111">
        <f t="shared" si="4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  <c r="EE93" s="170"/>
    </row>
    <row r="94" spans="1:135" s="10" customFormat="1" ht="36.75" thickBot="1" x14ac:dyDescent="0.3">
      <c r="A94" s="197"/>
      <c r="B94" s="112">
        <v>32</v>
      </c>
      <c r="C94" s="94" t="s">
        <v>109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3"/>
        <v>0</v>
      </c>
      <c r="T94" s="111">
        <f t="shared" si="4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  <c r="ED94" s="170"/>
      <c r="EE94" s="170"/>
    </row>
    <row r="95" spans="1:135" s="10" customFormat="1" ht="18.75" thickBot="1" x14ac:dyDescent="0.3">
      <c r="A95" s="197"/>
      <c r="B95" s="112">
        <v>33</v>
      </c>
      <c r="C95" s="94" t="s">
        <v>110</v>
      </c>
      <c r="D95" s="106">
        <v>1366</v>
      </c>
      <c r="E95" s="113">
        <v>36158578</v>
      </c>
      <c r="F95" s="114">
        <f>+J95</f>
        <v>25311005</v>
      </c>
      <c r="G95" s="115"/>
      <c r="H95" s="115"/>
      <c r="I95" s="115"/>
      <c r="J95" s="116">
        <v>25311005</v>
      </c>
      <c r="K95" s="115"/>
      <c r="L95" s="115"/>
      <c r="M95" s="115"/>
      <c r="N95" s="115"/>
      <c r="O95" s="115"/>
      <c r="P95" s="115"/>
      <c r="Q95" s="115"/>
      <c r="R95" s="115"/>
      <c r="S95" s="117">
        <f t="shared" si="3"/>
        <v>25311005</v>
      </c>
      <c r="T95" s="111">
        <f t="shared" si="4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  <c r="ED95" s="170"/>
      <c r="EE95" s="170"/>
    </row>
    <row r="96" spans="1:135" s="10" customFormat="1" ht="18.75" thickBot="1" x14ac:dyDescent="0.3">
      <c r="A96" s="197"/>
      <c r="B96" s="112">
        <v>67</v>
      </c>
      <c r="C96" s="94" t="s">
        <v>111</v>
      </c>
      <c r="D96" s="106"/>
      <c r="E96" s="113"/>
      <c r="F96" s="114"/>
      <c r="G96" s="115"/>
      <c r="H96" s="115"/>
      <c r="I96" s="115"/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3"/>
        <v>0</v>
      </c>
      <c r="T96" s="111">
        <f t="shared" si="4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  <c r="ED96" s="170"/>
      <c r="EE96" s="170"/>
    </row>
    <row r="97" spans="1:135" s="10" customFormat="1" ht="18.75" thickBot="1" x14ac:dyDescent="0.3">
      <c r="A97" s="197"/>
      <c r="B97" s="112">
        <v>68</v>
      </c>
      <c r="C97" s="94" t="s">
        <v>112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3"/>
        <v>0</v>
      </c>
      <c r="T97" s="111">
        <f t="shared" si="4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  <c r="ED97" s="170"/>
      <c r="EE97" s="170"/>
    </row>
    <row r="98" spans="1:135" s="10" customFormat="1" ht="36.75" thickBot="1" x14ac:dyDescent="0.3">
      <c r="A98" s="197"/>
      <c r="B98" s="112">
        <v>44</v>
      </c>
      <c r="C98" s="94" t="s">
        <v>113</v>
      </c>
      <c r="D98" s="106">
        <v>923</v>
      </c>
      <c r="E98" s="113">
        <v>5287318</v>
      </c>
      <c r="F98" s="114">
        <v>3701122</v>
      </c>
      <c r="G98" s="115"/>
      <c r="H98" s="115"/>
      <c r="I98" s="115">
        <v>3701122</v>
      </c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3"/>
        <v>3701122</v>
      </c>
      <c r="T98" s="111">
        <f t="shared" si="4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  <c r="ED98" s="170"/>
      <c r="EE98" s="170"/>
    </row>
    <row r="99" spans="1:135" s="10" customFormat="1" ht="18.75" thickBot="1" x14ac:dyDescent="0.3">
      <c r="A99" s="197"/>
      <c r="B99" s="112">
        <v>45</v>
      </c>
      <c r="C99" s="94" t="s">
        <v>114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3"/>
        <v>0</v>
      </c>
      <c r="T99" s="111">
        <f t="shared" si="4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  <c r="ED99" s="170"/>
      <c r="EE99" s="170"/>
    </row>
    <row r="100" spans="1:135" s="10" customFormat="1" ht="18.75" thickBot="1" x14ac:dyDescent="0.3">
      <c r="A100" s="197"/>
      <c r="B100" s="112">
        <v>71</v>
      </c>
      <c r="C100" s="94" t="s">
        <v>115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3"/>
        <v>0</v>
      </c>
      <c r="T100" s="111">
        <f t="shared" si="4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  <c r="ED100" s="170"/>
      <c r="EE100" s="170"/>
    </row>
    <row r="101" spans="1:135" s="10" customFormat="1" ht="18.75" thickBot="1" x14ac:dyDescent="0.3">
      <c r="A101" s="197"/>
      <c r="B101" s="112">
        <v>72</v>
      </c>
      <c r="C101" s="94" t="s">
        <v>116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3"/>
        <v>0</v>
      </c>
      <c r="T101" s="111">
        <f t="shared" si="4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  <c r="ED101" s="170"/>
      <c r="EE101" s="170"/>
    </row>
    <row r="102" spans="1:135" s="10" customFormat="1" ht="18.75" thickBot="1" x14ac:dyDescent="0.3">
      <c r="A102" s="197"/>
      <c r="B102" s="112">
        <v>73</v>
      </c>
      <c r="C102" s="94" t="s">
        <v>117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3"/>
        <v>0</v>
      </c>
      <c r="T102" s="111">
        <f t="shared" si="4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  <c r="EC102" s="170"/>
      <c r="ED102" s="170"/>
      <c r="EE102" s="170"/>
    </row>
    <row r="103" spans="1:135" s="10" customFormat="1" ht="18.75" thickBot="1" x14ac:dyDescent="0.3">
      <c r="A103" s="197"/>
      <c r="B103" s="112">
        <v>33</v>
      </c>
      <c r="C103" s="94" t="s">
        <v>118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3"/>
        <v>0</v>
      </c>
      <c r="T103" s="111">
        <f t="shared" si="4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  <c r="EC103" s="170"/>
      <c r="ED103" s="170"/>
      <c r="EE103" s="170"/>
    </row>
    <row r="104" spans="1:135" s="10" customFormat="1" ht="36.75" thickBot="1" x14ac:dyDescent="0.3">
      <c r="A104" s="197"/>
      <c r="B104" s="112">
        <v>46</v>
      </c>
      <c r="C104" s="94" t="s">
        <v>208</v>
      </c>
      <c r="D104" s="106">
        <v>1365</v>
      </c>
      <c r="E104" s="113">
        <v>66956393</v>
      </c>
      <c r="F104" s="114">
        <f>SUM(G104:R104)</f>
        <v>46869475</v>
      </c>
      <c r="G104" s="115"/>
      <c r="H104" s="115"/>
      <c r="I104" s="115">
        <v>46869475</v>
      </c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3"/>
        <v>46869475</v>
      </c>
      <c r="T104" s="111">
        <f t="shared" si="4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  <c r="EC104" s="170"/>
      <c r="ED104" s="170"/>
      <c r="EE104" s="170"/>
    </row>
    <row r="105" spans="1:135" s="10" customFormat="1" ht="18.75" thickBot="1" x14ac:dyDescent="0.3">
      <c r="A105" s="197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  <c r="EC105" s="170"/>
      <c r="ED105" s="170"/>
      <c r="EE105" s="170"/>
    </row>
    <row r="106" spans="1:135" s="10" customFormat="1" ht="36.75" thickBot="1" x14ac:dyDescent="0.3">
      <c r="A106" s="197"/>
      <c r="B106" s="112"/>
      <c r="C106" s="94" t="s">
        <v>206</v>
      </c>
      <c r="D106" s="106"/>
      <c r="E106" s="113"/>
      <c r="F106" s="114"/>
      <c r="G106" s="115">
        <v>3000000</v>
      </c>
      <c r="H106" s="115"/>
      <c r="I106" s="115"/>
      <c r="J106" s="116"/>
      <c r="K106" s="115"/>
      <c r="L106" s="115"/>
      <c r="M106" s="115"/>
      <c r="N106" s="115"/>
      <c r="O106" s="115"/>
      <c r="P106" s="115"/>
      <c r="Q106" s="115"/>
      <c r="R106" s="115"/>
      <c r="S106" s="117"/>
      <c r="T106" s="111"/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  <c r="DZ106" s="170"/>
      <c r="EA106" s="170"/>
      <c r="EB106" s="170"/>
      <c r="EC106" s="170"/>
      <c r="ED106" s="170"/>
      <c r="EE106" s="170"/>
    </row>
    <row r="107" spans="1:135" s="10" customFormat="1" ht="18.75" thickBot="1" x14ac:dyDescent="0.3">
      <c r="A107" s="197"/>
      <c r="B107" s="112">
        <v>47</v>
      </c>
      <c r="C107" s="94" t="s">
        <v>120</v>
      </c>
      <c r="D107" s="106"/>
      <c r="E107" s="113"/>
      <c r="F107" s="114"/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>
        <f t="shared" si="3"/>
        <v>0</v>
      </c>
      <c r="T107" s="111">
        <f t="shared" si="4"/>
        <v>0</v>
      </c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  <c r="EC107" s="170"/>
      <c r="ED107" s="170"/>
      <c r="EE107" s="170"/>
    </row>
    <row r="108" spans="1:135" s="10" customFormat="1" ht="18.75" thickBot="1" x14ac:dyDescent="0.3">
      <c r="A108" s="197"/>
      <c r="B108" s="112">
        <v>76</v>
      </c>
      <c r="C108" s="94" t="s">
        <v>121</v>
      </c>
      <c r="D108" s="106" t="s">
        <v>31</v>
      </c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3"/>
        <v>0</v>
      </c>
      <c r="T108" s="111">
        <f t="shared" si="4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  <c r="DZ108" s="170"/>
      <c r="EA108" s="170"/>
      <c r="EB108" s="170"/>
      <c r="EC108" s="170"/>
      <c r="ED108" s="170"/>
      <c r="EE108" s="170"/>
    </row>
    <row r="109" spans="1:135" s="10" customFormat="1" ht="18.75" thickBot="1" x14ac:dyDescent="0.3">
      <c r="A109" s="197"/>
      <c r="B109" s="112">
        <v>77</v>
      </c>
      <c r="C109" s="94" t="s">
        <v>122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3"/>
        <v>0</v>
      </c>
      <c r="T109" s="111">
        <f t="shared" si="4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  <c r="DZ109" s="170"/>
      <c r="EA109" s="170"/>
      <c r="EB109" s="170"/>
      <c r="EC109" s="170"/>
      <c r="ED109" s="170"/>
      <c r="EE109" s="170"/>
    </row>
    <row r="110" spans="1:135" s="10" customFormat="1" ht="18.75" thickBot="1" x14ac:dyDescent="0.3">
      <c r="A110" s="197"/>
      <c r="B110" s="112">
        <v>48</v>
      </c>
      <c r="C110" s="94" t="s">
        <v>123</v>
      </c>
      <c r="D110" s="106" t="s">
        <v>31</v>
      </c>
      <c r="E110" s="113"/>
      <c r="F110" s="114"/>
      <c r="G110" s="115"/>
      <c r="H110" s="115"/>
      <c r="I110" s="115"/>
      <c r="J110" s="116">
        <f>15677791+18113256</f>
        <v>33791047</v>
      </c>
      <c r="K110" s="115"/>
      <c r="L110" s="115"/>
      <c r="M110" s="115"/>
      <c r="N110" s="115"/>
      <c r="O110" s="115"/>
      <c r="P110" s="115"/>
      <c r="Q110" s="115"/>
      <c r="R110" s="115"/>
      <c r="S110" s="117">
        <f t="shared" si="3"/>
        <v>33791047</v>
      </c>
      <c r="T110" s="111">
        <f t="shared" si="4"/>
        <v>-33791047</v>
      </c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  <c r="DZ110" s="170"/>
      <c r="EA110" s="170"/>
      <c r="EB110" s="170"/>
      <c r="EC110" s="170"/>
      <c r="ED110" s="170"/>
      <c r="EE110" s="170"/>
    </row>
    <row r="111" spans="1:135" s="10" customFormat="1" ht="18.75" thickBot="1" x14ac:dyDescent="0.3">
      <c r="A111" s="197"/>
      <c r="B111" s="112"/>
      <c r="C111" s="94" t="s">
        <v>124</v>
      </c>
      <c r="D111" s="106"/>
      <c r="E111" s="113"/>
      <c r="F111" s="114"/>
      <c r="G111" s="115"/>
      <c r="H111" s="115"/>
      <c r="I111" s="115"/>
      <c r="J111" s="116"/>
      <c r="K111" s="115"/>
      <c r="L111" s="115"/>
      <c r="M111" s="115"/>
      <c r="N111" s="115"/>
      <c r="O111" s="115"/>
      <c r="P111" s="115"/>
      <c r="Q111" s="115"/>
      <c r="R111" s="115"/>
      <c r="S111" s="117"/>
      <c r="T111" s="111"/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  <c r="DZ111" s="170"/>
      <c r="EA111" s="170"/>
      <c r="EB111" s="170"/>
      <c r="EC111" s="170"/>
      <c r="ED111" s="170"/>
      <c r="EE111" s="170"/>
    </row>
    <row r="112" spans="1:135" s="10" customFormat="1" ht="18.75" thickBot="1" x14ac:dyDescent="0.3">
      <c r="A112" s="197"/>
      <c r="B112" s="112"/>
      <c r="C112" s="94" t="s">
        <v>125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  <c r="DZ112" s="170"/>
      <c r="EA112" s="170"/>
      <c r="EB112" s="170"/>
      <c r="EC112" s="170"/>
      <c r="ED112" s="170"/>
      <c r="EE112" s="170"/>
    </row>
    <row r="113" spans="1:135" s="10" customFormat="1" ht="18.75" thickBot="1" x14ac:dyDescent="0.3">
      <c r="A113" s="197"/>
      <c r="B113" s="112"/>
      <c r="C113" s="94" t="s">
        <v>126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  <c r="DZ113" s="170"/>
      <c r="EA113" s="170"/>
      <c r="EB113" s="170"/>
      <c r="EC113" s="170"/>
      <c r="ED113" s="170"/>
      <c r="EE113" s="170"/>
    </row>
    <row r="114" spans="1:135" s="10" customFormat="1" ht="18.75" thickBot="1" x14ac:dyDescent="0.3">
      <c r="A114" s="197"/>
      <c r="B114" s="112"/>
      <c r="C114" s="94" t="s">
        <v>127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  <c r="DZ114" s="170"/>
      <c r="EA114" s="170"/>
      <c r="EB114" s="170"/>
      <c r="EC114" s="170"/>
      <c r="ED114" s="170"/>
      <c r="EE114" s="170"/>
    </row>
    <row r="115" spans="1:135" s="10" customFormat="1" ht="36.75" thickBot="1" x14ac:dyDescent="0.3">
      <c r="A115" s="197"/>
      <c r="B115" s="112"/>
      <c r="C115" s="94" t="s">
        <v>128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  <c r="DZ115" s="170"/>
      <c r="EA115" s="170"/>
      <c r="EB115" s="170"/>
      <c r="EC115" s="170"/>
      <c r="ED115" s="170"/>
      <c r="EE115" s="170"/>
    </row>
    <row r="116" spans="1:135" s="10" customFormat="1" ht="36.75" thickBot="1" x14ac:dyDescent="0.3">
      <c r="A116" s="197"/>
      <c r="B116" s="112"/>
      <c r="C116" s="94" t="s">
        <v>129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  <c r="EC116" s="170"/>
      <c r="ED116" s="170"/>
      <c r="EE116" s="170"/>
    </row>
    <row r="117" spans="1:135" s="10" customFormat="1" ht="18.75" thickBot="1" x14ac:dyDescent="0.3">
      <c r="A117" s="197"/>
      <c r="B117" s="112"/>
      <c r="C117" s="94" t="s">
        <v>130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  <c r="DZ117" s="170"/>
      <c r="EA117" s="170"/>
      <c r="EB117" s="170"/>
      <c r="EC117" s="170"/>
      <c r="ED117" s="170"/>
      <c r="EE117" s="170"/>
    </row>
    <row r="118" spans="1:135" s="10" customFormat="1" ht="36.75" thickBot="1" x14ac:dyDescent="0.3">
      <c r="A118" s="197"/>
      <c r="B118" s="112"/>
      <c r="C118" s="94" t="s">
        <v>131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  <c r="EC118" s="170"/>
      <c r="ED118" s="170"/>
      <c r="EE118" s="170"/>
    </row>
    <row r="119" spans="1:135" s="10" customFormat="1" ht="18.75" thickBot="1" x14ac:dyDescent="0.3">
      <c r="A119" s="197"/>
      <c r="B119" s="112"/>
      <c r="C119" s="94" t="s">
        <v>132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  <c r="EC119" s="170"/>
      <c r="ED119" s="170"/>
      <c r="EE119" s="170"/>
    </row>
    <row r="120" spans="1:135" s="10" customFormat="1" ht="18.75" thickBot="1" x14ac:dyDescent="0.3">
      <c r="A120" s="197"/>
      <c r="B120" s="112"/>
      <c r="C120" s="94" t="s">
        <v>133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  <c r="DZ120" s="170"/>
      <c r="EA120" s="170"/>
      <c r="EB120" s="170"/>
      <c r="EC120" s="170"/>
      <c r="ED120" s="170"/>
      <c r="EE120" s="170"/>
    </row>
    <row r="121" spans="1:135" s="11" customFormat="1" ht="36.75" thickBot="1" x14ac:dyDescent="0.3">
      <c r="A121" s="197"/>
      <c r="B121" s="112"/>
      <c r="C121" s="94" t="s">
        <v>134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  <c r="DZ121" s="170"/>
      <c r="EA121" s="170"/>
      <c r="EB121" s="170"/>
      <c r="EC121" s="170"/>
      <c r="ED121" s="170"/>
      <c r="EE121" s="170"/>
    </row>
    <row r="122" spans="1:135" s="10" customFormat="1" ht="36.75" thickBot="1" x14ac:dyDescent="0.3">
      <c r="A122" s="197"/>
      <c r="B122" s="112"/>
      <c r="C122" s="94" t="s">
        <v>135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  <c r="DZ122" s="170"/>
      <c r="EA122" s="170"/>
      <c r="EB122" s="170"/>
      <c r="EC122" s="170"/>
      <c r="ED122" s="170"/>
      <c r="EE122" s="170"/>
    </row>
    <row r="123" spans="1:135" s="10" customFormat="1" ht="18.75" thickBot="1" x14ac:dyDescent="0.3">
      <c r="A123" s="197"/>
      <c r="B123" s="112"/>
      <c r="C123" s="94" t="s">
        <v>136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  <c r="DZ123" s="170"/>
      <c r="EA123" s="170"/>
      <c r="EB123" s="170"/>
      <c r="EC123" s="170"/>
      <c r="ED123" s="170"/>
      <c r="EE123" s="170"/>
    </row>
    <row r="124" spans="1:135" s="10" customFormat="1" ht="18.75" thickBot="1" x14ac:dyDescent="0.3">
      <c r="A124" s="197"/>
      <c r="B124" s="112">
        <v>38</v>
      </c>
      <c r="C124" s="94" t="s">
        <v>137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>
        <f>SUM(G124:R124)</f>
        <v>0</v>
      </c>
      <c r="T124" s="117">
        <f>+F124-S124</f>
        <v>0</v>
      </c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  <c r="DZ124" s="170"/>
      <c r="EA124" s="170"/>
      <c r="EB124" s="170"/>
      <c r="EC124" s="170"/>
      <c r="ED124" s="170"/>
      <c r="EE124" s="170"/>
    </row>
    <row r="125" spans="1:135" s="10" customFormat="1" ht="18.75" thickBot="1" x14ac:dyDescent="0.3">
      <c r="A125" s="170"/>
      <c r="B125" s="112"/>
      <c r="C125" s="94"/>
      <c r="D125" s="106"/>
      <c r="E125" s="113"/>
      <c r="F125" s="114"/>
      <c r="G125" s="115"/>
      <c r="H125" s="115"/>
      <c r="I125" s="115"/>
      <c r="J125" s="116"/>
      <c r="K125" s="115"/>
      <c r="L125" s="115"/>
      <c r="M125" s="115"/>
      <c r="N125" s="115"/>
      <c r="O125" s="115"/>
      <c r="P125" s="115"/>
      <c r="Q125" s="115"/>
      <c r="R125" s="115"/>
      <c r="S125" s="117">
        <f>SUM(G125:R125)</f>
        <v>0</v>
      </c>
      <c r="T125" s="117">
        <f>+F125-S125</f>
        <v>0</v>
      </c>
      <c r="U125" s="171"/>
      <c r="V125" s="167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4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  <c r="DZ125" s="170"/>
      <c r="EA125" s="170"/>
      <c r="EB125" s="170"/>
      <c r="EC125" s="170"/>
      <c r="ED125" s="170"/>
      <c r="EE125" s="170"/>
    </row>
    <row r="126" spans="1:135" s="10" customFormat="1" ht="18.75" thickBot="1" x14ac:dyDescent="0.3">
      <c r="A126" s="170"/>
      <c r="B126" s="326"/>
      <c r="C126" s="94" t="s">
        <v>183</v>
      </c>
      <c r="D126" s="106"/>
      <c r="E126" s="126">
        <f t="shared" ref="E126:T126" si="5">SUM(E15:E125)</f>
        <v>1953118395</v>
      </c>
      <c r="F126" s="127">
        <f t="shared" si="5"/>
        <v>738143899.79999995</v>
      </c>
      <c r="G126" s="128">
        <f t="shared" si="5"/>
        <v>133843244</v>
      </c>
      <c r="H126" s="128">
        <f t="shared" si="5"/>
        <v>129683144</v>
      </c>
      <c r="I126" s="128">
        <f t="shared" si="5"/>
        <v>268449958.30000001</v>
      </c>
      <c r="J126" s="129">
        <f t="shared" si="5"/>
        <v>246218701.5</v>
      </c>
      <c r="K126" s="128">
        <f t="shared" si="5"/>
        <v>0</v>
      </c>
      <c r="L126" s="128">
        <f t="shared" si="5"/>
        <v>0</v>
      </c>
      <c r="M126" s="128">
        <f t="shared" si="5"/>
        <v>0</v>
      </c>
      <c r="N126" s="128">
        <f t="shared" si="5"/>
        <v>0</v>
      </c>
      <c r="O126" s="128">
        <f t="shared" si="5"/>
        <v>0</v>
      </c>
      <c r="P126" s="128">
        <f t="shared" si="5"/>
        <v>0</v>
      </c>
      <c r="Q126" s="128">
        <f t="shared" si="5"/>
        <v>0</v>
      </c>
      <c r="R126" s="128">
        <f t="shared" si="5"/>
        <v>0</v>
      </c>
      <c r="S126" s="117">
        <f t="shared" si="5"/>
        <v>774034945.79999995</v>
      </c>
      <c r="T126" s="130">
        <f t="shared" si="5"/>
        <v>-35891046</v>
      </c>
      <c r="U126" s="171"/>
      <c r="V126" s="167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4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  <c r="DZ126" s="170"/>
      <c r="EA126" s="170"/>
      <c r="EB126" s="170"/>
      <c r="EC126" s="170"/>
      <c r="ED126" s="170"/>
      <c r="EE126" s="170"/>
    </row>
    <row r="127" spans="1:135" s="10" customFormat="1" ht="21.75" customHeight="1" thickBot="1" x14ac:dyDescent="0.3">
      <c r="A127" s="170"/>
      <c r="B127" s="326"/>
      <c r="C127" s="131"/>
      <c r="D127" s="132"/>
      <c r="E127" s="133"/>
      <c r="F127" s="134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70"/>
      <c r="V127" s="167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  <c r="DZ127" s="170"/>
      <c r="EA127" s="170"/>
      <c r="EB127" s="170"/>
      <c r="EC127" s="170"/>
      <c r="ED127" s="170"/>
      <c r="EE127" s="170"/>
    </row>
    <row r="128" spans="1:135" s="170" customFormat="1" ht="21.75" customHeight="1" x14ac:dyDescent="0.25">
      <c r="B128" s="261"/>
      <c r="S128" s="261"/>
      <c r="T128" s="261"/>
    </row>
    <row r="129" spans="2:20" s="170" customFormat="1" ht="21.75" customHeight="1" x14ac:dyDescent="0.25">
      <c r="B129" s="261"/>
      <c r="F129" s="262"/>
      <c r="G129" s="262"/>
      <c r="H129" s="262"/>
      <c r="I129" s="262"/>
      <c r="S129" s="261"/>
      <c r="T129" s="261"/>
    </row>
    <row r="130" spans="2:20" s="170" customFormat="1" ht="21.75" customHeight="1" thickBot="1" x14ac:dyDescent="0.3">
      <c r="B130" s="261"/>
      <c r="S130" s="261"/>
      <c r="T130" s="261"/>
    </row>
    <row r="131" spans="2:20" s="170" customFormat="1" ht="15.75" x14ac:dyDescent="0.25">
      <c r="B131" s="261"/>
      <c r="C131" s="353" t="s">
        <v>141</v>
      </c>
      <c r="D131" s="354"/>
      <c r="E131" s="354"/>
      <c r="F131" s="354"/>
      <c r="G131" s="354"/>
      <c r="H131" s="354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5"/>
    </row>
    <row r="132" spans="2:20" s="175" customFormat="1" ht="18.75" x14ac:dyDescent="0.3">
      <c r="C132" s="346" t="s">
        <v>139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175" customFormat="1" ht="18.75" x14ac:dyDescent="0.3">
      <c r="C133" s="346" t="s">
        <v>140</v>
      </c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175" customFormat="1" ht="18.75" x14ac:dyDescent="0.3">
      <c r="C134" s="346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8"/>
    </row>
    <row r="135" spans="2:20" s="165" customFormat="1" ht="21.75" customHeight="1" thickBot="1" x14ac:dyDescent="0.3">
      <c r="C135" s="263"/>
      <c r="D135" s="264"/>
      <c r="E135" s="265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6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S145" s="261"/>
      <c r="T145" s="261"/>
    </row>
    <row r="146" spans="2:20" s="170" customFormat="1" ht="21.75" customHeight="1" x14ac:dyDescent="0.25">
      <c r="B146" s="261"/>
      <c r="S146" s="261"/>
      <c r="T146" s="261"/>
    </row>
    <row r="147" spans="2:20" s="170" customFormat="1" ht="21.75" customHeight="1" x14ac:dyDescent="0.25">
      <c r="B147" s="261"/>
      <c r="S147" s="261"/>
      <c r="T147" s="261"/>
    </row>
    <row r="148" spans="2:20" s="170" customFormat="1" ht="13.5" customHeight="1" x14ac:dyDescent="0.25">
      <c r="B148" s="261"/>
      <c r="S148" s="261"/>
      <c r="T148" s="261"/>
    </row>
    <row r="149" spans="2:20" s="170" customFormat="1" ht="31.5" hidden="1" customHeight="1" x14ac:dyDescent="0.25">
      <c r="B149" s="261"/>
      <c r="C149" s="267"/>
      <c r="D149" s="267"/>
      <c r="E149" s="268"/>
      <c r="F149" s="269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4"/>
      <c r="T149" s="174"/>
    </row>
    <row r="150" spans="2:20" s="170" customFormat="1" ht="15.75" x14ac:dyDescent="0.25">
      <c r="B150" s="261"/>
      <c r="S150" s="174"/>
      <c r="T150" s="174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  <row r="293" spans="5:5" s="165" customFormat="1" x14ac:dyDescent="0.25">
      <c r="E293" s="270"/>
    </row>
    <row r="294" spans="5:5" s="165" customFormat="1" x14ac:dyDescent="0.25">
      <c r="E294" s="270"/>
    </row>
    <row r="295" spans="5:5" s="165" customFormat="1" x14ac:dyDescent="0.25">
      <c r="E295" s="270"/>
    </row>
    <row r="296" spans="5:5" s="165" customFormat="1" x14ac:dyDescent="0.25">
      <c r="E296" s="270"/>
    </row>
    <row r="297" spans="5:5" s="165" customFormat="1" x14ac:dyDescent="0.25">
      <c r="E297" s="270"/>
    </row>
    <row r="298" spans="5:5" s="165" customFormat="1" x14ac:dyDescent="0.25">
      <c r="E298" s="270"/>
    </row>
    <row r="299" spans="5:5" s="165" customFormat="1" x14ac:dyDescent="0.25">
      <c r="E299" s="270"/>
    </row>
    <row r="300" spans="5:5" s="165" customFormat="1" x14ac:dyDescent="0.25">
      <c r="E300" s="270"/>
    </row>
    <row r="301" spans="5:5" s="165" customFormat="1" x14ac:dyDescent="0.25">
      <c r="E301" s="270"/>
    </row>
    <row r="302" spans="5:5" s="165" customFormat="1" x14ac:dyDescent="0.25">
      <c r="E302" s="270"/>
    </row>
    <row r="303" spans="5:5" s="165" customFormat="1" x14ac:dyDescent="0.25">
      <c r="E303" s="270"/>
    </row>
    <row r="304" spans="5:5" s="165" customFormat="1" x14ac:dyDescent="0.25">
      <c r="E304" s="270"/>
    </row>
    <row r="305" spans="5:5" s="165" customFormat="1" x14ac:dyDescent="0.25">
      <c r="E305" s="270"/>
    </row>
    <row r="306" spans="5:5" s="165" customFormat="1" x14ac:dyDescent="0.25">
      <c r="E306" s="270"/>
    </row>
    <row r="307" spans="5:5" s="165" customFormat="1" x14ac:dyDescent="0.25">
      <c r="E307" s="270"/>
    </row>
    <row r="308" spans="5:5" s="165" customFormat="1" x14ac:dyDescent="0.25">
      <c r="E308" s="270"/>
    </row>
    <row r="309" spans="5:5" s="165" customFormat="1" x14ac:dyDescent="0.25">
      <c r="E309" s="270"/>
    </row>
    <row r="310" spans="5:5" s="165" customFormat="1" x14ac:dyDescent="0.25">
      <c r="E310" s="270"/>
    </row>
    <row r="311" spans="5:5" s="165" customFormat="1" x14ac:dyDescent="0.25">
      <c r="E311" s="270"/>
    </row>
    <row r="312" spans="5:5" s="165" customFormat="1" x14ac:dyDescent="0.25">
      <c r="E312" s="270"/>
    </row>
    <row r="313" spans="5:5" s="165" customFormat="1" x14ac:dyDescent="0.25">
      <c r="E313" s="270"/>
    </row>
    <row r="314" spans="5:5" s="165" customFormat="1" x14ac:dyDescent="0.25">
      <c r="E314" s="270"/>
    </row>
    <row r="315" spans="5:5" s="165" customFormat="1" x14ac:dyDescent="0.25">
      <c r="E315" s="270"/>
    </row>
    <row r="316" spans="5:5" s="165" customFormat="1" x14ac:dyDescent="0.25">
      <c r="E316" s="270"/>
    </row>
    <row r="317" spans="5:5" s="165" customFormat="1" x14ac:dyDescent="0.25">
      <c r="E317" s="270"/>
    </row>
    <row r="318" spans="5:5" s="165" customFormat="1" x14ac:dyDescent="0.25">
      <c r="E318" s="270"/>
    </row>
    <row r="319" spans="5:5" s="165" customFormat="1" x14ac:dyDescent="0.25">
      <c r="E319" s="270"/>
    </row>
    <row r="320" spans="5:5" s="165" customFormat="1" x14ac:dyDescent="0.25">
      <c r="E320" s="270"/>
    </row>
    <row r="321" spans="5:5" s="165" customFormat="1" x14ac:dyDescent="0.25">
      <c r="E321" s="270"/>
    </row>
    <row r="322" spans="5:5" s="165" customFormat="1" x14ac:dyDescent="0.25">
      <c r="E322" s="270"/>
    </row>
    <row r="323" spans="5:5" s="165" customFormat="1" x14ac:dyDescent="0.25">
      <c r="E323" s="270"/>
    </row>
    <row r="324" spans="5:5" s="165" customFormat="1" x14ac:dyDescent="0.25">
      <c r="E324" s="270"/>
    </row>
    <row r="325" spans="5:5" s="165" customFormat="1" x14ac:dyDescent="0.25">
      <c r="E325" s="270"/>
    </row>
    <row r="326" spans="5:5" s="165" customFormat="1" x14ac:dyDescent="0.25">
      <c r="E326" s="270"/>
    </row>
    <row r="327" spans="5:5" s="165" customFormat="1" x14ac:dyDescent="0.25">
      <c r="E327" s="270"/>
    </row>
    <row r="328" spans="5:5" s="165" customFormat="1" x14ac:dyDescent="0.25">
      <c r="E328" s="270"/>
    </row>
    <row r="329" spans="5:5" s="165" customFormat="1" x14ac:dyDescent="0.25">
      <c r="E329" s="270"/>
    </row>
    <row r="330" spans="5:5" s="165" customFormat="1" x14ac:dyDescent="0.25">
      <c r="E330" s="270"/>
    </row>
    <row r="331" spans="5:5" s="165" customFormat="1" x14ac:dyDescent="0.25">
      <c r="E331" s="270"/>
    </row>
    <row r="332" spans="5:5" s="165" customFormat="1" x14ac:dyDescent="0.25">
      <c r="E332" s="270"/>
    </row>
    <row r="333" spans="5:5" s="165" customFormat="1" x14ac:dyDescent="0.25">
      <c r="E333" s="270"/>
    </row>
    <row r="334" spans="5:5" s="165" customFormat="1" x14ac:dyDescent="0.25">
      <c r="E334" s="270"/>
    </row>
    <row r="335" spans="5:5" s="165" customFormat="1" x14ac:dyDescent="0.25">
      <c r="E335" s="270"/>
    </row>
    <row r="336" spans="5:5" s="165" customFormat="1" x14ac:dyDescent="0.25">
      <c r="E336" s="270"/>
    </row>
    <row r="337" spans="5:5" s="165" customFormat="1" x14ac:dyDescent="0.25">
      <c r="E337" s="270"/>
    </row>
    <row r="338" spans="5:5" s="165" customFormat="1" x14ac:dyDescent="0.25">
      <c r="E338" s="270"/>
    </row>
    <row r="339" spans="5:5" s="165" customFormat="1" x14ac:dyDescent="0.25">
      <c r="E339" s="270"/>
    </row>
    <row r="340" spans="5:5" s="165" customFormat="1" x14ac:dyDescent="0.25">
      <c r="E340" s="270"/>
    </row>
    <row r="341" spans="5:5" s="165" customFormat="1" x14ac:dyDescent="0.25">
      <c r="E341" s="270"/>
    </row>
    <row r="342" spans="5:5" s="165" customFormat="1" x14ac:dyDescent="0.25">
      <c r="E342" s="270"/>
    </row>
    <row r="343" spans="5:5" s="165" customFormat="1" x14ac:dyDescent="0.25">
      <c r="E343" s="270"/>
    </row>
    <row r="344" spans="5:5" s="165" customFormat="1" x14ac:dyDescent="0.25">
      <c r="E344" s="270"/>
    </row>
    <row r="345" spans="5:5" s="165" customFormat="1" x14ac:dyDescent="0.25">
      <c r="E345" s="270"/>
    </row>
    <row r="346" spans="5:5" s="165" customFormat="1" x14ac:dyDescent="0.25">
      <c r="E346" s="270"/>
    </row>
    <row r="347" spans="5:5" s="165" customFormat="1" x14ac:dyDescent="0.25">
      <c r="E347" s="270"/>
    </row>
    <row r="348" spans="5:5" s="165" customFormat="1" x14ac:dyDescent="0.25">
      <c r="E348" s="270"/>
    </row>
    <row r="349" spans="5:5" s="165" customFormat="1" x14ac:dyDescent="0.25">
      <c r="E349" s="270"/>
    </row>
    <row r="350" spans="5:5" s="165" customFormat="1" x14ac:dyDescent="0.25">
      <c r="E350" s="270"/>
    </row>
    <row r="351" spans="5:5" s="165" customFormat="1" x14ac:dyDescent="0.25">
      <c r="E351" s="270"/>
    </row>
    <row r="352" spans="5:5" s="165" customFormat="1" x14ac:dyDescent="0.25">
      <c r="E352" s="270"/>
    </row>
  </sheetData>
  <autoFilter ref="A14:AJ126"/>
  <mergeCells count="5">
    <mergeCell ref="E6:T6"/>
    <mergeCell ref="C132:T132"/>
    <mergeCell ref="C133:T133"/>
    <mergeCell ref="C134:T134"/>
    <mergeCell ref="C131:T13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338"/>
  <sheetViews>
    <sheetView topLeftCell="A8" zoomScale="60" zoomScaleNormal="60" workbookViewId="0">
      <selection activeCell="J72" sqref="J72"/>
    </sheetView>
  </sheetViews>
  <sheetFormatPr baseColWidth="10" defaultColWidth="76.85546875" defaultRowHeight="15" x14ac:dyDescent="0.25"/>
  <cols>
    <col min="1" max="1" width="7.28515625" style="165" customWidth="1"/>
    <col min="2" max="2" width="6.140625" style="2" bestFit="1" customWidth="1"/>
    <col min="3" max="3" width="51" style="2" customWidth="1"/>
    <col min="4" max="4" width="20.7109375" style="2" customWidth="1"/>
    <col min="5" max="5" width="30" style="12" customWidth="1"/>
    <col min="6" max="6" width="37" style="2" bestFit="1" customWidth="1"/>
    <col min="7" max="8" width="24.140625" style="2" bestFit="1" customWidth="1"/>
    <col min="9" max="10" width="27.7109375" style="2" bestFit="1" customWidth="1"/>
    <col min="11" max="17" width="22.7109375" style="2" hidden="1" customWidth="1"/>
    <col min="18" max="18" width="6.85546875" style="2" hidden="1" customWidth="1"/>
    <col min="19" max="19" width="27" style="2" bestFit="1" customWidth="1"/>
    <col min="20" max="20" width="28.4257812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75" width="11.42578125" style="165" customWidth="1"/>
    <col min="76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75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75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75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75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75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75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75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75" s="165" customFormat="1" ht="27.75" customHeight="1" x14ac:dyDescent="0.45">
      <c r="A8" s="176"/>
      <c r="B8" s="176"/>
      <c r="C8" s="187" t="s">
        <v>170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75" s="165" customFormat="1" ht="27.75" customHeight="1" x14ac:dyDescent="0.45">
      <c r="A9" s="176"/>
      <c r="B9" s="176"/>
      <c r="C9" s="187" t="s">
        <v>171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75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75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75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75" ht="57" customHeight="1" thickBot="1" x14ac:dyDescent="0.3">
      <c r="A13" s="194"/>
      <c r="B13" s="93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7" t="s">
        <v>18</v>
      </c>
      <c r="P13" s="97" t="s">
        <v>19</v>
      </c>
      <c r="Q13" s="98" t="s">
        <v>20</v>
      </c>
      <c r="R13" s="94" t="s">
        <v>21</v>
      </c>
      <c r="S13" s="94" t="s">
        <v>22</v>
      </c>
      <c r="T13" s="94" t="s">
        <v>23</v>
      </c>
    </row>
    <row r="14" spans="1:75" s="7" customFormat="1" ht="30" customHeight="1" thickBot="1" x14ac:dyDescent="0.3">
      <c r="A14" s="196"/>
      <c r="B14" s="14"/>
      <c r="C14" s="99" t="s">
        <v>24</v>
      </c>
      <c r="D14" s="100"/>
      <c r="E14" s="198" t="s">
        <v>29</v>
      </c>
      <c r="F14" s="198" t="s">
        <v>29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03" t="s">
        <v>27</v>
      </c>
      <c r="L14" s="103" t="s">
        <v>27</v>
      </c>
      <c r="M14" s="103" t="s">
        <v>27</v>
      </c>
      <c r="N14" s="103" t="s">
        <v>27</v>
      </c>
      <c r="O14" s="103" t="s">
        <v>27</v>
      </c>
      <c r="P14" s="103"/>
      <c r="Q14" s="103" t="s">
        <v>28</v>
      </c>
      <c r="R14" s="103"/>
      <c r="S14" s="198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</row>
    <row r="15" spans="1:75" s="7" customFormat="1" ht="18.75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6510722868</v>
      </c>
      <c r="F15" s="108">
        <f>+S15</f>
        <v>2170240956</v>
      </c>
      <c r="G15" s="109">
        <v>542560239</v>
      </c>
      <c r="H15" s="109">
        <v>542560239</v>
      </c>
      <c r="I15" s="109">
        <f>108512048+434048191</f>
        <v>542560239</v>
      </c>
      <c r="J15" s="110">
        <v>542560239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79" si="0">SUM(G15:R15)</f>
        <v>2170240956</v>
      </c>
      <c r="T15" s="111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</row>
    <row r="16" spans="1:75" s="7" customFormat="1" ht="18.75" hidden="1" thickBot="1" x14ac:dyDescent="0.3">
      <c r="A16" s="197"/>
      <c r="B16" s="112">
        <v>2</v>
      </c>
      <c r="C16" s="94" t="s">
        <v>32</v>
      </c>
      <c r="D16" s="106" t="s">
        <v>31</v>
      </c>
      <c r="E16" s="113"/>
      <c r="F16" s="114"/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0" si="1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</row>
    <row r="17" spans="1:75" s="7" customFormat="1" ht="18.75" hidden="1" thickBot="1" x14ac:dyDescent="0.3">
      <c r="A17" s="197"/>
      <c r="B17" s="112">
        <v>3</v>
      </c>
      <c r="C17" s="94" t="s">
        <v>33</v>
      </c>
      <c r="D17" s="106" t="s">
        <v>31</v>
      </c>
      <c r="E17" s="118"/>
      <c r="F17" s="114"/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1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</row>
    <row r="18" spans="1:75" s="7" customFormat="1" ht="18.75" thickBot="1" x14ac:dyDescent="0.3">
      <c r="A18" s="197"/>
      <c r="B18" s="112">
        <v>2</v>
      </c>
      <c r="C18" s="94" t="s">
        <v>34</v>
      </c>
      <c r="D18" s="106" t="s">
        <v>31</v>
      </c>
      <c r="E18" s="113">
        <f>+G18*12</f>
        <v>57667716</v>
      </c>
      <c r="F18" s="114">
        <f>SUM(G18:R18)</f>
        <v>19222572</v>
      </c>
      <c r="G18" s="115">
        <v>4805643</v>
      </c>
      <c r="H18" s="115">
        <v>4805643</v>
      </c>
      <c r="I18" s="115">
        <v>4805643</v>
      </c>
      <c r="J18" s="116">
        <v>4805643</v>
      </c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19222572</v>
      </c>
      <c r="T18" s="111">
        <f t="shared" si="1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</row>
    <row r="19" spans="1:75" s="7" customFormat="1" ht="18.75" thickBot="1" x14ac:dyDescent="0.3">
      <c r="A19" s="197"/>
      <c r="B19" s="112">
        <v>3</v>
      </c>
      <c r="C19" s="94" t="s">
        <v>182</v>
      </c>
      <c r="D19" s="106" t="s">
        <v>31</v>
      </c>
      <c r="E19" s="113">
        <f t="shared" ref="E19:E24" si="2">+G19*12</f>
        <v>30569196</v>
      </c>
      <c r="F19" s="114">
        <f>SUM(G19:R19)</f>
        <v>10189732</v>
      </c>
      <c r="G19" s="115">
        <f>2547433</f>
        <v>2547433</v>
      </c>
      <c r="H19" s="115">
        <v>2547433</v>
      </c>
      <c r="I19" s="115">
        <v>2547433</v>
      </c>
      <c r="J19" s="116">
        <v>2547433</v>
      </c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10189732</v>
      </c>
      <c r="T19" s="111">
        <f t="shared" si="1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</row>
    <row r="20" spans="1:75" s="7" customFormat="1" ht="18.75" thickBot="1" x14ac:dyDescent="0.3">
      <c r="A20" s="197"/>
      <c r="B20" s="112"/>
      <c r="C20" s="94" t="s">
        <v>207</v>
      </c>
      <c r="D20" s="106"/>
      <c r="E20" s="113"/>
      <c r="F20" s="114">
        <f>+G20</f>
        <v>4922576</v>
      </c>
      <c r="G20" s="115">
        <v>4922576</v>
      </c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>
        <f t="shared" si="0"/>
        <v>4922576</v>
      </c>
      <c r="T20" s="111">
        <f t="shared" si="1"/>
        <v>0</v>
      </c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</row>
    <row r="21" spans="1:75" s="7" customFormat="1" ht="18.75" hidden="1" thickBot="1" x14ac:dyDescent="0.3">
      <c r="A21" s="197"/>
      <c r="B21" s="112">
        <v>5</v>
      </c>
      <c r="C21" s="94" t="s">
        <v>36</v>
      </c>
      <c r="D21" s="106" t="s">
        <v>31</v>
      </c>
      <c r="E21" s="113">
        <f t="shared" si="2"/>
        <v>0</v>
      </c>
      <c r="F21" s="114">
        <f t="shared" ref="F21:F33" si="3">SUM(G21:R21)</f>
        <v>0</v>
      </c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</row>
    <row r="22" spans="1:75" s="7" customFormat="1" ht="18.75" thickBot="1" x14ac:dyDescent="0.3">
      <c r="A22" s="197"/>
      <c r="B22" s="112">
        <v>4</v>
      </c>
      <c r="C22" s="94" t="s">
        <v>37</v>
      </c>
      <c r="D22" s="106" t="s">
        <v>31</v>
      </c>
      <c r="E22" s="113">
        <f t="shared" si="2"/>
        <v>7084680</v>
      </c>
      <c r="F22" s="114">
        <f t="shared" si="3"/>
        <v>2361563</v>
      </c>
      <c r="G22" s="115">
        <v>590390</v>
      </c>
      <c r="H22" s="115">
        <v>590391</v>
      </c>
      <c r="I22" s="115">
        <v>590391</v>
      </c>
      <c r="J22" s="116">
        <v>590391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2361563</v>
      </c>
      <c r="T22" s="111">
        <f t="shared" si="1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</row>
    <row r="23" spans="1:75" s="7" customFormat="1" ht="18.75" hidden="1" thickBot="1" x14ac:dyDescent="0.3">
      <c r="A23" s="197"/>
      <c r="B23" s="112">
        <v>7</v>
      </c>
      <c r="C23" s="94" t="s">
        <v>38</v>
      </c>
      <c r="D23" s="106" t="s">
        <v>31</v>
      </c>
      <c r="E23" s="113">
        <f t="shared" si="2"/>
        <v>0</v>
      </c>
      <c r="F23" s="114">
        <f t="shared" si="3"/>
        <v>0</v>
      </c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</row>
    <row r="24" spans="1:75" s="7" customFormat="1" ht="18.75" thickBot="1" x14ac:dyDescent="0.3">
      <c r="A24" s="197"/>
      <c r="B24" s="112">
        <v>5</v>
      </c>
      <c r="C24" s="94" t="s">
        <v>39</v>
      </c>
      <c r="D24" s="106" t="s">
        <v>31</v>
      </c>
      <c r="E24" s="113">
        <f t="shared" si="2"/>
        <v>29417256</v>
      </c>
      <c r="F24" s="114">
        <f t="shared" si="3"/>
        <v>9805752</v>
      </c>
      <c r="G24" s="115">
        <v>2451438</v>
      </c>
      <c r="H24" s="115">
        <v>2451438</v>
      </c>
      <c r="I24" s="115">
        <v>2451438</v>
      </c>
      <c r="J24" s="116">
        <v>2451438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9805752</v>
      </c>
      <c r="T24" s="111">
        <f t="shared" si="1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</row>
    <row r="25" spans="1:75" s="7" customFormat="1" ht="21" hidden="1" thickBot="1" x14ac:dyDescent="0.35">
      <c r="A25" s="197"/>
      <c r="B25" s="112">
        <v>6</v>
      </c>
      <c r="C25" s="94" t="s">
        <v>40</v>
      </c>
      <c r="D25" s="106"/>
      <c r="E25" s="113"/>
      <c r="F25" s="114">
        <f t="shared" si="3"/>
        <v>0</v>
      </c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</row>
    <row r="26" spans="1:75" s="7" customFormat="1" ht="21" hidden="1" thickBot="1" x14ac:dyDescent="0.35">
      <c r="A26" s="197"/>
      <c r="B26" s="112">
        <v>7</v>
      </c>
      <c r="C26" s="94" t="s">
        <v>41</v>
      </c>
      <c r="D26" s="106"/>
      <c r="E26" s="113"/>
      <c r="F26" s="114">
        <f t="shared" si="3"/>
        <v>0</v>
      </c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</row>
    <row r="27" spans="1:75" s="7" customFormat="1" ht="18.75" hidden="1" thickBot="1" x14ac:dyDescent="0.3">
      <c r="A27" s="197"/>
      <c r="B27" s="112"/>
      <c r="C27" s="94" t="s">
        <v>42</v>
      </c>
      <c r="D27" s="106"/>
      <c r="E27" s="113"/>
      <c r="F27" s="114">
        <f t="shared" si="3"/>
        <v>0</v>
      </c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</row>
    <row r="28" spans="1:75" s="7" customFormat="1" ht="18.75" hidden="1" thickBot="1" x14ac:dyDescent="0.3">
      <c r="A28" s="197"/>
      <c r="B28" s="112">
        <v>10</v>
      </c>
      <c r="C28" s="94" t="s">
        <v>43</v>
      </c>
      <c r="D28" s="106"/>
      <c r="E28" s="113"/>
      <c r="F28" s="114">
        <f t="shared" si="3"/>
        <v>0</v>
      </c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</row>
    <row r="29" spans="1:75" s="7" customFormat="1" ht="18.75" hidden="1" thickBot="1" x14ac:dyDescent="0.3">
      <c r="A29" s="197"/>
      <c r="B29" s="112">
        <v>11</v>
      </c>
      <c r="C29" s="94" t="s">
        <v>44</v>
      </c>
      <c r="D29" s="106"/>
      <c r="E29" s="113"/>
      <c r="F29" s="114">
        <f t="shared" si="3"/>
        <v>0</v>
      </c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</row>
    <row r="30" spans="1:75" s="7" customFormat="1" ht="18.75" hidden="1" thickBot="1" x14ac:dyDescent="0.3">
      <c r="A30" s="197"/>
      <c r="B30" s="112">
        <v>12</v>
      </c>
      <c r="C30" s="94" t="s">
        <v>45</v>
      </c>
      <c r="D30" s="106"/>
      <c r="E30" s="113"/>
      <c r="F30" s="114">
        <f t="shared" si="3"/>
        <v>0</v>
      </c>
      <c r="G30" s="115"/>
      <c r="H30" s="115"/>
      <c r="I30" s="115"/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0</v>
      </c>
      <c r="T30" s="111">
        <f t="shared" si="1"/>
        <v>0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</row>
    <row r="31" spans="1:75" s="7" customFormat="1" ht="18.75" thickBot="1" x14ac:dyDescent="0.3">
      <c r="A31" s="197"/>
      <c r="B31" s="112">
        <v>8</v>
      </c>
      <c r="C31" s="94" t="s">
        <v>46</v>
      </c>
      <c r="D31" s="106">
        <v>1077</v>
      </c>
      <c r="E31" s="113">
        <v>64388950</v>
      </c>
      <c r="F31" s="114">
        <f>SUM(G31:R31)</f>
        <v>32194475</v>
      </c>
      <c r="G31" s="115"/>
      <c r="H31" s="115"/>
      <c r="I31" s="115"/>
      <c r="J31" s="116">
        <v>32194475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32194475</v>
      </c>
      <c r="T31" s="111">
        <f t="shared" si="1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</row>
    <row r="32" spans="1:75" s="7" customFormat="1" ht="36.75" hidden="1" thickBot="1" x14ac:dyDescent="0.3">
      <c r="A32" s="197"/>
      <c r="B32" s="112">
        <v>7</v>
      </c>
      <c r="C32" s="94" t="s">
        <v>47</v>
      </c>
      <c r="D32" s="106" t="s">
        <v>31</v>
      </c>
      <c r="E32" s="113"/>
      <c r="F32" s="114">
        <f t="shared" si="3"/>
        <v>0</v>
      </c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</row>
    <row r="33" spans="1:75" s="7" customFormat="1" ht="36.75" hidden="1" thickBot="1" x14ac:dyDescent="0.3">
      <c r="A33" s="197"/>
      <c r="B33" s="112">
        <v>9</v>
      </c>
      <c r="C33" s="94" t="s">
        <v>48</v>
      </c>
      <c r="D33" s="106" t="s">
        <v>31</v>
      </c>
      <c r="E33" s="113"/>
      <c r="F33" s="114">
        <f t="shared" si="3"/>
        <v>0</v>
      </c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1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</row>
    <row r="34" spans="1:75" s="7" customFormat="1" ht="36.75" thickBot="1" x14ac:dyDescent="0.3">
      <c r="A34" s="197"/>
      <c r="B34" s="112">
        <v>10</v>
      </c>
      <c r="C34" s="94" t="s">
        <v>49</v>
      </c>
      <c r="D34" s="106" t="s">
        <v>31</v>
      </c>
      <c r="E34" s="113">
        <f>+G34*12</f>
        <v>-27689628</v>
      </c>
      <c r="F34" s="114">
        <f>SUM(G34:R34)</f>
        <v>-9229876</v>
      </c>
      <c r="G34" s="115">
        <v>-2307469</v>
      </c>
      <c r="H34" s="115">
        <v>-2307469</v>
      </c>
      <c r="I34" s="115">
        <v>-2307469</v>
      </c>
      <c r="J34" s="116">
        <v>-2307469</v>
      </c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-9229876</v>
      </c>
      <c r="T34" s="111">
        <f t="shared" si="1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</row>
    <row r="35" spans="1:75" s="7" customFormat="1" ht="18.75" hidden="1" thickBot="1" x14ac:dyDescent="0.3">
      <c r="A35" s="197"/>
      <c r="B35" s="112">
        <v>11</v>
      </c>
      <c r="C35" s="94" t="s">
        <v>50</v>
      </c>
      <c r="D35" s="106" t="s">
        <v>31</v>
      </c>
      <c r="E35" s="113"/>
      <c r="F35" s="114">
        <f t="shared" ref="F35:F40" si="4">SUM(G35:R35)</f>
        <v>0</v>
      </c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</row>
    <row r="36" spans="1:75" s="8" customFormat="1" ht="36.75" hidden="1" thickBot="1" x14ac:dyDescent="0.3">
      <c r="A36" s="197"/>
      <c r="B36" s="112">
        <v>17</v>
      </c>
      <c r="C36" s="94" t="s">
        <v>51</v>
      </c>
      <c r="D36" s="106"/>
      <c r="E36" s="113"/>
      <c r="F36" s="114">
        <f t="shared" si="4"/>
        <v>0</v>
      </c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</row>
    <row r="37" spans="1:75" s="9" customFormat="1" ht="18.75" hidden="1" thickBot="1" x14ac:dyDescent="0.3">
      <c r="A37" s="197"/>
      <c r="B37" s="112">
        <v>18</v>
      </c>
      <c r="C37" s="94" t="s">
        <v>52</v>
      </c>
      <c r="D37" s="106"/>
      <c r="E37" s="113"/>
      <c r="F37" s="114">
        <f t="shared" si="4"/>
        <v>0</v>
      </c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</row>
    <row r="38" spans="1:75" s="9" customFormat="1" ht="18.75" hidden="1" thickBot="1" x14ac:dyDescent="0.3">
      <c r="A38" s="197"/>
      <c r="B38" s="112"/>
      <c r="C38" s="94" t="s">
        <v>53</v>
      </c>
      <c r="D38" s="106"/>
      <c r="E38" s="113"/>
      <c r="F38" s="114">
        <f t="shared" si="4"/>
        <v>0</v>
      </c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</row>
    <row r="39" spans="1:75" s="7" customFormat="1" ht="18.75" thickBot="1" x14ac:dyDescent="0.3">
      <c r="A39" s="197"/>
      <c r="B39" s="112">
        <v>12</v>
      </c>
      <c r="C39" s="94" t="s">
        <v>54</v>
      </c>
      <c r="D39" s="106" t="s">
        <v>200</v>
      </c>
      <c r="E39" s="113">
        <f>134754965+134754965</f>
        <v>269509930</v>
      </c>
      <c r="F39" s="114">
        <f>67377483+J39</f>
        <v>89836643</v>
      </c>
      <c r="G39" s="115"/>
      <c r="H39" s="119"/>
      <c r="I39" s="115">
        <v>67377483</v>
      </c>
      <c r="J39" s="116">
        <v>22459160</v>
      </c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89836643</v>
      </c>
      <c r="T39" s="111">
        <f>+F39-S39</f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</row>
    <row r="40" spans="1:75" s="7" customFormat="1" ht="18.75" hidden="1" thickBot="1" x14ac:dyDescent="0.3">
      <c r="A40" s="197"/>
      <c r="B40" s="112">
        <v>20</v>
      </c>
      <c r="C40" s="94" t="s">
        <v>55</v>
      </c>
      <c r="D40" s="106" t="s">
        <v>31</v>
      </c>
      <c r="E40" s="113"/>
      <c r="F40" s="114">
        <f t="shared" si="4"/>
        <v>0</v>
      </c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</row>
    <row r="41" spans="1:75" s="10" customFormat="1" ht="18.75" thickBot="1" x14ac:dyDescent="0.3">
      <c r="A41" s="197"/>
      <c r="B41" s="112">
        <v>13</v>
      </c>
      <c r="C41" s="94" t="s">
        <v>56</v>
      </c>
      <c r="D41" s="106" t="s">
        <v>31</v>
      </c>
      <c r="E41" s="113">
        <f>+H41*12</f>
        <v>16853208</v>
      </c>
      <c r="F41" s="114">
        <f>SUM(G41:R41)</f>
        <v>10950514</v>
      </c>
      <c r="G41" s="115"/>
      <c r="H41" s="115">
        <v>1404434</v>
      </c>
      <c r="I41" s="115">
        <f>8141646+702217</f>
        <v>8843863</v>
      </c>
      <c r="J41" s="116">
        <v>702217</v>
      </c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10950514</v>
      </c>
      <c r="T41" s="111">
        <f t="shared" si="1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</row>
    <row r="42" spans="1:75" s="10" customFormat="1" ht="18.75" hidden="1" thickBot="1" x14ac:dyDescent="0.3">
      <c r="A42" s="197"/>
      <c r="B42" s="112">
        <v>22</v>
      </c>
      <c r="C42" s="94" t="s">
        <v>57</v>
      </c>
      <c r="D42" s="106" t="s">
        <v>31</v>
      </c>
      <c r="E42" s="113"/>
      <c r="F42" s="114">
        <f t="shared" ref="F42:F45" si="5">SUM(G42:R42)</f>
        <v>0</v>
      </c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</row>
    <row r="43" spans="1:75" s="10" customFormat="1" ht="18.75" hidden="1" thickBot="1" x14ac:dyDescent="0.3">
      <c r="A43" s="197"/>
      <c r="B43" s="112">
        <v>9</v>
      </c>
      <c r="C43" s="94" t="s">
        <v>58</v>
      </c>
      <c r="D43" s="106"/>
      <c r="E43" s="113"/>
      <c r="F43" s="114">
        <f t="shared" si="5"/>
        <v>0</v>
      </c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</row>
    <row r="44" spans="1:75" s="10" customFormat="1" ht="18.75" hidden="1" thickBot="1" x14ac:dyDescent="0.3">
      <c r="A44" s="197"/>
      <c r="B44" s="112">
        <v>24</v>
      </c>
      <c r="C44" s="94" t="s">
        <v>59</v>
      </c>
      <c r="D44" s="106"/>
      <c r="E44" s="113"/>
      <c r="F44" s="114">
        <f t="shared" si="5"/>
        <v>0</v>
      </c>
      <c r="G44" s="115"/>
      <c r="H44" s="115"/>
      <c r="I44" s="115"/>
      <c r="J44" s="116"/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0</v>
      </c>
      <c r="T44" s="111">
        <f t="shared" si="1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</row>
    <row r="45" spans="1:75" s="10" customFormat="1" ht="18.75" hidden="1" thickBot="1" x14ac:dyDescent="0.3">
      <c r="A45" s="197"/>
      <c r="B45" s="112">
        <v>25</v>
      </c>
      <c r="C45" s="94" t="s">
        <v>60</v>
      </c>
      <c r="D45" s="106"/>
      <c r="E45" s="113"/>
      <c r="F45" s="114">
        <f t="shared" si="5"/>
        <v>0</v>
      </c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</row>
    <row r="46" spans="1:75" s="10" customFormat="1" ht="18.75" thickBot="1" x14ac:dyDescent="0.3">
      <c r="A46" s="197"/>
      <c r="B46" s="112">
        <v>14</v>
      </c>
      <c r="C46" s="94" t="s">
        <v>61</v>
      </c>
      <c r="D46" s="106">
        <v>1306</v>
      </c>
      <c r="E46" s="120">
        <v>8780800</v>
      </c>
      <c r="F46" s="114">
        <v>6146560</v>
      </c>
      <c r="G46" s="115"/>
      <c r="H46" s="115"/>
      <c r="I46" s="115">
        <v>6146560</v>
      </c>
      <c r="J46" s="116"/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6146560</v>
      </c>
      <c r="T46" s="111">
        <f t="shared" si="1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</row>
    <row r="47" spans="1:75" s="10" customFormat="1" ht="18.75" thickBot="1" x14ac:dyDescent="0.3">
      <c r="A47" s="197"/>
      <c r="B47" s="112">
        <v>15</v>
      </c>
      <c r="C47" s="94" t="s">
        <v>62</v>
      </c>
      <c r="D47" s="106">
        <v>1306</v>
      </c>
      <c r="E47" s="120">
        <v>171816086</v>
      </c>
      <c r="F47" s="114">
        <v>120271260.19999999</v>
      </c>
      <c r="G47" s="115"/>
      <c r="H47" s="115"/>
      <c r="I47" s="115">
        <v>120271260.19999999</v>
      </c>
      <c r="J47" s="116"/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120271260.19999999</v>
      </c>
      <c r="T47" s="111">
        <f t="shared" si="1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</row>
    <row r="48" spans="1:75" s="10" customFormat="1" ht="18.75" hidden="1" thickBot="1" x14ac:dyDescent="0.3">
      <c r="A48" s="197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</row>
    <row r="49" spans="1:75" s="10" customFormat="1" ht="18.75" hidden="1" thickBot="1" x14ac:dyDescent="0.3">
      <c r="A49" s="197"/>
      <c r="B49" s="112">
        <v>16</v>
      </c>
      <c r="C49" s="94" t="s">
        <v>64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</row>
    <row r="50" spans="1:75" s="10" customFormat="1" ht="18.75" hidden="1" thickBot="1" x14ac:dyDescent="0.3">
      <c r="A50" s="197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</row>
    <row r="51" spans="1:75" s="10" customFormat="1" ht="36.75" hidden="1" thickBot="1" x14ac:dyDescent="0.3">
      <c r="A51" s="197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</row>
    <row r="52" spans="1:75" s="10" customFormat="1" ht="18.75" hidden="1" thickBot="1" x14ac:dyDescent="0.3">
      <c r="A52" s="197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</row>
    <row r="53" spans="1:75" s="10" customFormat="1" ht="36.75" hidden="1" thickBot="1" x14ac:dyDescent="0.3">
      <c r="A53" s="197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</row>
    <row r="54" spans="1:75" s="10" customFormat="1" ht="18.75" hidden="1" thickBot="1" x14ac:dyDescent="0.3">
      <c r="A54" s="197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</row>
    <row r="55" spans="1:75" s="10" customFormat="1" ht="18.75" thickBot="1" x14ac:dyDescent="0.3">
      <c r="A55" s="197"/>
      <c r="B55" s="112">
        <v>18</v>
      </c>
      <c r="C55" s="94" t="s">
        <v>70</v>
      </c>
      <c r="D55" s="106">
        <v>1072</v>
      </c>
      <c r="E55" s="122">
        <v>1487576</v>
      </c>
      <c r="F55" s="114">
        <v>1041303.2</v>
      </c>
      <c r="G55" s="115"/>
      <c r="H55" s="115"/>
      <c r="I55" s="115">
        <v>1041303.2</v>
      </c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1041303.2</v>
      </c>
      <c r="T55" s="111">
        <f t="shared" si="1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</row>
    <row r="56" spans="1:75" s="10" customFormat="1" ht="20.25" customHeight="1" thickBot="1" x14ac:dyDescent="0.3">
      <c r="A56" s="197"/>
      <c r="B56" s="112">
        <v>19</v>
      </c>
      <c r="C56" s="94" t="s">
        <v>71</v>
      </c>
      <c r="D56" s="106">
        <v>1072</v>
      </c>
      <c r="E56" s="113">
        <v>69457500</v>
      </c>
      <c r="F56" s="114">
        <v>48620250</v>
      </c>
      <c r="G56" s="115"/>
      <c r="H56" s="115"/>
      <c r="I56" s="115">
        <v>48620250</v>
      </c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48620250</v>
      </c>
      <c r="T56" s="111">
        <f t="shared" si="1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</row>
    <row r="57" spans="1:75" s="10" customFormat="1" ht="36.75" hidden="1" thickBot="1" x14ac:dyDescent="0.3">
      <c r="A57" s="197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</row>
    <row r="58" spans="1:75" s="10" customFormat="1" ht="18.75" hidden="1" thickBot="1" x14ac:dyDescent="0.3">
      <c r="A58" s="197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</row>
    <row r="59" spans="1:75" s="10" customFormat="1" ht="18.75" thickBot="1" x14ac:dyDescent="0.3">
      <c r="A59" s="197"/>
      <c r="B59" s="112">
        <v>21</v>
      </c>
      <c r="C59" s="94" t="s">
        <v>196</v>
      </c>
      <c r="D59" s="106">
        <v>1874</v>
      </c>
      <c r="E59" s="121">
        <v>107012143</v>
      </c>
      <c r="F59" s="114">
        <f>+J59+2</f>
        <v>57857748</v>
      </c>
      <c r="G59" s="115"/>
      <c r="H59" s="115"/>
      <c r="I59" s="115"/>
      <c r="J59" s="116">
        <v>57857746</v>
      </c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57857746</v>
      </c>
      <c r="T59" s="111">
        <f t="shared" si="1"/>
        <v>2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</row>
    <row r="60" spans="1:75" s="10" customFormat="1" ht="18.75" hidden="1" thickBot="1" x14ac:dyDescent="0.3">
      <c r="A60" s="197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</row>
    <row r="61" spans="1:75" s="10" customFormat="1" ht="18.75" thickBot="1" x14ac:dyDescent="0.3">
      <c r="A61" s="197"/>
      <c r="B61" s="112">
        <v>23</v>
      </c>
      <c r="C61" s="94" t="s">
        <v>76</v>
      </c>
      <c r="D61" s="106">
        <v>1830</v>
      </c>
      <c r="E61" s="123">
        <v>36122450</v>
      </c>
      <c r="F61" s="114">
        <f>+J61</f>
        <v>25285715</v>
      </c>
      <c r="G61" s="115"/>
      <c r="H61" s="115"/>
      <c r="I61" s="115"/>
      <c r="J61" s="116">
        <f>+E61*0.7</f>
        <v>25285715</v>
      </c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25285715</v>
      </c>
      <c r="T61" s="111">
        <f t="shared" si="1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</row>
    <row r="62" spans="1:75" s="10" customFormat="1" ht="18.75" thickBot="1" x14ac:dyDescent="0.3">
      <c r="A62" s="197"/>
      <c r="B62" s="112">
        <v>24</v>
      </c>
      <c r="C62" s="94" t="s">
        <v>77</v>
      </c>
      <c r="D62" s="106">
        <v>1830</v>
      </c>
      <c r="E62" s="123">
        <v>6251595</v>
      </c>
      <c r="F62" s="114">
        <f t="shared" ref="F62:F64" si="6">+J62</f>
        <v>4376116.5</v>
      </c>
      <c r="G62" s="115"/>
      <c r="H62" s="115"/>
      <c r="I62" s="115"/>
      <c r="J62" s="116">
        <f>+E62*0.7</f>
        <v>4376116.5</v>
      </c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4376116.5</v>
      </c>
      <c r="T62" s="111">
        <f t="shared" si="1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</row>
    <row r="63" spans="1:75" s="10" customFormat="1" ht="18.75" thickBot="1" x14ac:dyDescent="0.3">
      <c r="A63" s="197"/>
      <c r="B63" s="112"/>
      <c r="C63" s="94" t="s">
        <v>203</v>
      </c>
      <c r="D63" s="106">
        <v>1830</v>
      </c>
      <c r="E63" s="123">
        <v>7483772</v>
      </c>
      <c r="F63" s="114">
        <f t="shared" si="6"/>
        <v>5238640.3999999994</v>
      </c>
      <c r="G63" s="115"/>
      <c r="H63" s="115"/>
      <c r="I63" s="115"/>
      <c r="J63" s="116">
        <f>+E63*0.7</f>
        <v>5238640.3999999994</v>
      </c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5238640.3999999994</v>
      </c>
      <c r="T63" s="111">
        <f t="shared" si="1"/>
        <v>0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</row>
    <row r="64" spans="1:75" s="10" customFormat="1" ht="18.75" thickBot="1" x14ac:dyDescent="0.3">
      <c r="A64" s="197"/>
      <c r="B64" s="112">
        <v>25</v>
      </c>
      <c r="C64" s="94" t="s">
        <v>79</v>
      </c>
      <c r="D64" s="106">
        <v>1830</v>
      </c>
      <c r="E64" s="123">
        <v>125031900</v>
      </c>
      <c r="F64" s="114">
        <f t="shared" si="6"/>
        <v>87522330</v>
      </c>
      <c r="G64" s="115"/>
      <c r="H64" s="115"/>
      <c r="I64" s="115"/>
      <c r="J64" s="116">
        <f>+E64*0.7</f>
        <v>87522330</v>
      </c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87522330</v>
      </c>
      <c r="T64" s="111">
        <f t="shared" si="1"/>
        <v>0</v>
      </c>
      <c r="U64" s="171"/>
      <c r="V64" s="167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</row>
    <row r="65" spans="1:75" s="10" customFormat="1" ht="18.75" hidden="1" thickBot="1" x14ac:dyDescent="0.3">
      <c r="A65" s="197"/>
      <c r="B65" s="112">
        <v>26</v>
      </c>
      <c r="C65" s="94" t="s">
        <v>80</v>
      </c>
      <c r="D65" s="106"/>
      <c r="E65" s="120"/>
      <c r="F65" s="114"/>
      <c r="G65" s="115"/>
      <c r="H65" s="115"/>
      <c r="I65" s="115"/>
      <c r="J65" s="116"/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0</v>
      </c>
      <c r="T65" s="111">
        <f t="shared" si="1"/>
        <v>0</v>
      </c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</row>
    <row r="66" spans="1:75" s="10" customFormat="1" ht="18.75" hidden="1" thickBot="1" x14ac:dyDescent="0.3">
      <c r="A66" s="197"/>
      <c r="B66" s="112">
        <v>43</v>
      </c>
      <c r="C66" s="94" t="s">
        <v>81</v>
      </c>
      <c r="D66" s="106"/>
      <c r="E66" s="113"/>
      <c r="F66" s="114"/>
      <c r="G66" s="115"/>
      <c r="H66" s="115"/>
      <c r="I66" s="115"/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0</v>
      </c>
      <c r="T66" s="111">
        <f t="shared" si="1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</row>
    <row r="67" spans="1:75" s="10" customFormat="1" ht="18.75" hidden="1" thickBot="1" x14ac:dyDescent="0.3">
      <c r="A67" s="197"/>
      <c r="B67" s="112">
        <v>44</v>
      </c>
      <c r="C67" s="94" t="s">
        <v>82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</row>
    <row r="68" spans="1:75" s="10" customFormat="1" ht="18.75" hidden="1" thickBot="1" x14ac:dyDescent="0.3">
      <c r="A68" s="197"/>
      <c r="B68" s="112">
        <v>27</v>
      </c>
      <c r="C68" s="94" t="s">
        <v>83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24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</row>
    <row r="69" spans="1:75" s="10" customFormat="1" ht="18.75" hidden="1" thickBot="1" x14ac:dyDescent="0.3">
      <c r="A69" s="197"/>
      <c r="B69" s="112">
        <v>28</v>
      </c>
      <c r="C69" s="94" t="s">
        <v>84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15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</row>
    <row r="70" spans="1:75" s="10" customFormat="1" ht="18.75" thickBot="1" x14ac:dyDescent="0.3">
      <c r="A70" s="197"/>
      <c r="B70" s="112">
        <v>29</v>
      </c>
      <c r="C70" s="94" t="s">
        <v>85</v>
      </c>
      <c r="D70" s="106">
        <v>1075</v>
      </c>
      <c r="E70" s="113">
        <v>11603237</v>
      </c>
      <c r="F70" s="114">
        <v>8122265</v>
      </c>
      <c r="G70" s="115"/>
      <c r="H70" s="115"/>
      <c r="I70" s="115">
        <v>8122265</v>
      </c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8122265</v>
      </c>
      <c r="T70" s="111">
        <f t="shared" si="1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</row>
    <row r="71" spans="1:75" s="10" customFormat="1" ht="18.75" hidden="1" thickBot="1" x14ac:dyDescent="0.3">
      <c r="A71" s="197"/>
      <c r="B71" s="112">
        <v>48</v>
      </c>
      <c r="C71" s="94" t="s">
        <v>86</v>
      </c>
      <c r="D71" s="106"/>
      <c r="E71" s="113"/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1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</row>
    <row r="72" spans="1:75" s="10" customFormat="1" ht="18.75" thickBot="1" x14ac:dyDescent="0.3">
      <c r="A72" s="197"/>
      <c r="B72" s="112">
        <v>30</v>
      </c>
      <c r="C72" s="94" t="s">
        <v>87</v>
      </c>
      <c r="D72" s="106">
        <v>1308</v>
      </c>
      <c r="E72" s="113">
        <v>29672159</v>
      </c>
      <c r="F72" s="114">
        <v>20504812</v>
      </c>
      <c r="G72" s="115"/>
      <c r="H72" s="115"/>
      <c r="I72" s="115"/>
      <c r="J72" s="116">
        <v>20504812</v>
      </c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20504812</v>
      </c>
      <c r="T72" s="111">
        <f t="shared" si="1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</row>
    <row r="73" spans="1:75" s="10" customFormat="1" ht="18.75" hidden="1" thickBot="1" x14ac:dyDescent="0.3">
      <c r="A73" s="197"/>
      <c r="B73" s="112">
        <v>50</v>
      </c>
      <c r="C73" s="94" t="s">
        <v>88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1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</row>
    <row r="74" spans="1:75" s="10" customFormat="1" ht="18.75" hidden="1" thickBot="1" x14ac:dyDescent="0.3">
      <c r="A74" s="197"/>
      <c r="B74" s="112">
        <v>31</v>
      </c>
      <c r="C74" s="94" t="s">
        <v>89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</row>
    <row r="75" spans="1:75" s="10" customFormat="1" ht="36.75" thickBot="1" x14ac:dyDescent="0.3">
      <c r="A75" s="197"/>
      <c r="B75" s="112"/>
      <c r="C75" s="94" t="s">
        <v>90</v>
      </c>
      <c r="D75" s="106">
        <v>2291</v>
      </c>
      <c r="E75" s="113">
        <v>18308240</v>
      </c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</row>
    <row r="76" spans="1:75" s="10" customFormat="1" ht="36.75" thickBot="1" x14ac:dyDescent="0.3">
      <c r="A76" s="197"/>
      <c r="B76" s="112">
        <v>32</v>
      </c>
      <c r="C76" s="94" t="s">
        <v>91</v>
      </c>
      <c r="D76" s="106">
        <v>1074</v>
      </c>
      <c r="E76" s="113">
        <v>35320453</v>
      </c>
      <c r="F76" s="114">
        <v>24724317</v>
      </c>
      <c r="G76" s="115"/>
      <c r="H76" s="115"/>
      <c r="I76" s="115">
        <v>24724317</v>
      </c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24724317</v>
      </c>
      <c r="T76" s="111">
        <f t="shared" si="1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</row>
    <row r="77" spans="1:75" s="10" customFormat="1" ht="36.75" hidden="1" thickBot="1" x14ac:dyDescent="0.3">
      <c r="A77" s="197"/>
      <c r="B77" s="112">
        <v>33</v>
      </c>
      <c r="C77" s="94" t="s">
        <v>92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</row>
    <row r="78" spans="1:75" s="10" customFormat="1" ht="18.75" hidden="1" thickBot="1" x14ac:dyDescent="0.3">
      <c r="A78" s="197"/>
      <c r="B78" s="112">
        <v>53</v>
      </c>
      <c r="C78" s="94" t="s">
        <v>93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</row>
    <row r="79" spans="1:75" s="10" customFormat="1" ht="18.75" thickBot="1" x14ac:dyDescent="0.3">
      <c r="A79" s="197"/>
      <c r="B79" s="112">
        <v>34</v>
      </c>
      <c r="C79" s="94" t="s">
        <v>94</v>
      </c>
      <c r="D79" s="106">
        <v>1301</v>
      </c>
      <c r="E79" s="113">
        <v>28490287</v>
      </c>
      <c r="F79" s="114">
        <v>19943201</v>
      </c>
      <c r="G79" s="115"/>
      <c r="H79" s="115"/>
      <c r="I79" s="115">
        <v>19943201</v>
      </c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19943201</v>
      </c>
      <c r="T79" s="111">
        <f t="shared" si="1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</row>
    <row r="80" spans="1:75" s="10" customFormat="1" ht="18.75" thickBot="1" x14ac:dyDescent="0.3">
      <c r="A80" s="197"/>
      <c r="B80" s="112">
        <v>35</v>
      </c>
      <c r="C80" s="94" t="s">
        <v>95</v>
      </c>
      <c r="D80" s="106">
        <v>1891</v>
      </c>
      <c r="E80" s="113">
        <v>64256000</v>
      </c>
      <c r="F80" s="114">
        <f>+J80</f>
        <v>44979200</v>
      </c>
      <c r="G80" s="115"/>
      <c r="H80" s="115"/>
      <c r="I80" s="115"/>
      <c r="J80" s="116">
        <v>44979200</v>
      </c>
      <c r="K80" s="115"/>
      <c r="L80" s="115"/>
      <c r="M80" s="115"/>
      <c r="N80" s="115"/>
      <c r="O80" s="115"/>
      <c r="P80" s="115"/>
      <c r="Q80" s="115"/>
      <c r="R80" s="115"/>
      <c r="S80" s="117">
        <f t="shared" ref="S80:S109" si="7">SUM(G80:R80)</f>
        <v>44979200</v>
      </c>
      <c r="T80" s="111">
        <f t="shared" si="1"/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</row>
    <row r="81" spans="1:75" s="10" customFormat="1" ht="18.75" thickBot="1" x14ac:dyDescent="0.3">
      <c r="A81" s="197"/>
      <c r="B81" s="112">
        <v>36</v>
      </c>
      <c r="C81" s="94" t="s">
        <v>96</v>
      </c>
      <c r="D81" s="106">
        <v>1071</v>
      </c>
      <c r="E81" s="113">
        <v>29093000</v>
      </c>
      <c r="F81" s="114">
        <v>20365100</v>
      </c>
      <c r="G81" s="115"/>
      <c r="H81" s="115"/>
      <c r="I81" s="115">
        <v>20365100</v>
      </c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si="7"/>
        <v>20365100</v>
      </c>
      <c r="T81" s="111">
        <f t="shared" ref="T81:T109" si="8">+F81-S81</f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</row>
    <row r="82" spans="1:75" s="10" customFormat="1" ht="18.75" hidden="1" thickBot="1" x14ac:dyDescent="0.3">
      <c r="A82" s="197"/>
      <c r="B82" s="112">
        <v>27</v>
      </c>
      <c r="C82" s="94" t="s">
        <v>97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7"/>
        <v>0</v>
      </c>
      <c r="T82" s="111">
        <f t="shared" si="8"/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</row>
    <row r="83" spans="1:75" s="10" customFormat="1" ht="36.75" hidden="1" thickBot="1" x14ac:dyDescent="0.3">
      <c r="A83" s="197"/>
      <c r="B83" s="112">
        <v>37</v>
      </c>
      <c r="C83" s="94" t="s">
        <v>98</v>
      </c>
      <c r="D83" s="106"/>
      <c r="E83" s="113"/>
      <c r="F83" s="114"/>
      <c r="G83" s="115"/>
      <c r="H83" s="115"/>
      <c r="I83" s="115"/>
      <c r="J83" s="116"/>
      <c r="K83" s="115"/>
      <c r="L83" s="115"/>
      <c r="M83" s="115"/>
      <c r="N83" s="115"/>
      <c r="O83" s="115"/>
      <c r="P83" s="115"/>
      <c r="Q83" s="115"/>
      <c r="R83" s="115"/>
      <c r="S83" s="117">
        <f t="shared" si="7"/>
        <v>0</v>
      </c>
      <c r="T83" s="111">
        <f t="shared" si="8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</row>
    <row r="84" spans="1:75" s="10" customFormat="1" ht="36.75" hidden="1" thickBot="1" x14ac:dyDescent="0.3">
      <c r="A84" s="197"/>
      <c r="B84" s="112">
        <v>38</v>
      </c>
      <c r="C84" s="94" t="s">
        <v>99</v>
      </c>
      <c r="D84" s="106"/>
      <c r="E84" s="113"/>
      <c r="F84" s="114"/>
      <c r="G84" s="115"/>
      <c r="H84" s="115"/>
      <c r="I84" s="115"/>
      <c r="J84" s="116"/>
      <c r="K84" s="115"/>
      <c r="L84" s="115"/>
      <c r="M84" s="115"/>
      <c r="N84" s="115"/>
      <c r="O84" s="115"/>
      <c r="P84" s="115"/>
      <c r="Q84" s="115"/>
      <c r="R84" s="115"/>
      <c r="S84" s="117">
        <f t="shared" si="7"/>
        <v>0</v>
      </c>
      <c r="T84" s="111">
        <f t="shared" si="8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</row>
    <row r="85" spans="1:75" s="10" customFormat="1" ht="18.75" hidden="1" thickBot="1" x14ac:dyDescent="0.3">
      <c r="A85" s="197"/>
      <c r="B85" s="112"/>
      <c r="C85" s="94" t="s">
        <v>100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7"/>
        <v>0</v>
      </c>
      <c r="T85" s="111">
        <f t="shared" si="8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</row>
    <row r="86" spans="1:75" s="10" customFormat="1" ht="18.75" hidden="1" thickBot="1" x14ac:dyDescent="0.3">
      <c r="A86" s="197"/>
      <c r="B86" s="112">
        <v>59</v>
      </c>
      <c r="C86" s="94" t="s">
        <v>101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7"/>
        <v>0</v>
      </c>
      <c r="T86" s="111">
        <f t="shared" si="8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</row>
    <row r="87" spans="1:75" s="10" customFormat="1" ht="18.75" hidden="1" thickBot="1" x14ac:dyDescent="0.3">
      <c r="A87" s="197"/>
      <c r="B87" s="112">
        <v>60</v>
      </c>
      <c r="C87" s="94" t="s">
        <v>102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7"/>
        <v>0</v>
      </c>
      <c r="T87" s="111">
        <f t="shared" si="8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</row>
    <row r="88" spans="1:75" s="10" customFormat="1" ht="18.75" thickBot="1" x14ac:dyDescent="0.3">
      <c r="A88" s="197"/>
      <c r="B88" s="112">
        <v>39</v>
      </c>
      <c r="C88" s="94" t="s">
        <v>103</v>
      </c>
      <c r="D88" s="106">
        <v>1875</v>
      </c>
      <c r="E88" s="113">
        <v>24860200</v>
      </c>
      <c r="F88" s="114">
        <f>+J88</f>
        <v>17402140</v>
      </c>
      <c r="G88" s="115"/>
      <c r="H88" s="115"/>
      <c r="I88" s="115"/>
      <c r="J88" s="116">
        <v>17402140</v>
      </c>
      <c r="K88" s="115"/>
      <c r="L88" s="115"/>
      <c r="M88" s="115"/>
      <c r="N88" s="115"/>
      <c r="O88" s="115"/>
      <c r="P88" s="115"/>
      <c r="Q88" s="115"/>
      <c r="R88" s="115"/>
      <c r="S88" s="117">
        <f t="shared" si="7"/>
        <v>17402140</v>
      </c>
      <c r="T88" s="111">
        <f t="shared" si="8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</row>
    <row r="89" spans="1:75" s="10" customFormat="1" ht="18.75" thickBot="1" x14ac:dyDescent="0.3">
      <c r="A89" s="197"/>
      <c r="B89" s="112">
        <v>40</v>
      </c>
      <c r="C89" s="94" t="s">
        <v>104</v>
      </c>
      <c r="D89" s="106">
        <v>2485</v>
      </c>
      <c r="E89" s="113">
        <v>21222273</v>
      </c>
      <c r="F89" s="114"/>
      <c r="G89" s="115"/>
      <c r="H89" s="115"/>
      <c r="I89" s="115"/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7"/>
        <v>0</v>
      </c>
      <c r="T89" s="111">
        <f t="shared" si="8"/>
        <v>0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</row>
    <row r="90" spans="1:75" s="10" customFormat="1" ht="36.75" hidden="1" thickBot="1" x14ac:dyDescent="0.3">
      <c r="A90" s="197"/>
      <c r="B90" s="112">
        <v>41</v>
      </c>
      <c r="C90" s="94" t="s">
        <v>105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7"/>
        <v>0</v>
      </c>
      <c r="T90" s="111">
        <f t="shared" si="8"/>
        <v>0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</row>
    <row r="91" spans="1:75" s="10" customFormat="1" ht="18.75" hidden="1" thickBot="1" x14ac:dyDescent="0.3">
      <c r="A91" s="197"/>
      <c r="B91" s="112">
        <v>42</v>
      </c>
      <c r="C91" s="94" t="s">
        <v>106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7"/>
        <v>0</v>
      </c>
      <c r="T91" s="111">
        <f t="shared" si="8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</row>
    <row r="92" spans="1:75" s="10" customFormat="1" ht="36.75" hidden="1" thickBot="1" x14ac:dyDescent="0.3">
      <c r="A92" s="197"/>
      <c r="B92" s="112">
        <v>31</v>
      </c>
      <c r="C92" s="94" t="s">
        <v>107</v>
      </c>
      <c r="D92" s="106"/>
      <c r="E92" s="125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7"/>
        <v>0</v>
      </c>
      <c r="T92" s="111">
        <f t="shared" si="8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</row>
    <row r="93" spans="1:75" s="10" customFormat="1" ht="18.75" hidden="1" thickBot="1" x14ac:dyDescent="0.3">
      <c r="A93" s="197"/>
      <c r="B93" s="112">
        <v>43</v>
      </c>
      <c r="C93" s="94" t="s">
        <v>108</v>
      </c>
      <c r="D93" s="106"/>
      <c r="E93" s="113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7"/>
        <v>0</v>
      </c>
      <c r="T93" s="111">
        <f t="shared" si="8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</row>
    <row r="94" spans="1:75" s="10" customFormat="1" ht="36.75" hidden="1" thickBot="1" x14ac:dyDescent="0.3">
      <c r="A94" s="197"/>
      <c r="B94" s="112">
        <v>32</v>
      </c>
      <c r="C94" s="94" t="s">
        <v>109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7"/>
        <v>0</v>
      </c>
      <c r="T94" s="111">
        <f t="shared" si="8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</row>
    <row r="95" spans="1:75" s="10" customFormat="1" ht="36.75" thickBot="1" x14ac:dyDescent="0.3">
      <c r="A95" s="197"/>
      <c r="B95" s="112">
        <v>33</v>
      </c>
      <c r="C95" s="94" t="s">
        <v>110</v>
      </c>
      <c r="D95" s="106">
        <v>1299</v>
      </c>
      <c r="E95" s="113">
        <v>97971965</v>
      </c>
      <c r="F95" s="114">
        <v>68580376</v>
      </c>
      <c r="G95" s="115"/>
      <c r="H95" s="115"/>
      <c r="I95" s="115">
        <v>68580376</v>
      </c>
      <c r="J95" s="116"/>
      <c r="K95" s="115"/>
      <c r="L95" s="115"/>
      <c r="M95" s="115"/>
      <c r="N95" s="115"/>
      <c r="O95" s="115"/>
      <c r="P95" s="115"/>
      <c r="Q95" s="115"/>
      <c r="R95" s="115"/>
      <c r="S95" s="117">
        <f t="shared" si="7"/>
        <v>68580376</v>
      </c>
      <c r="T95" s="111">
        <f t="shared" si="8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</row>
    <row r="96" spans="1:75" s="10" customFormat="1" ht="18.75" hidden="1" thickBot="1" x14ac:dyDescent="0.3">
      <c r="A96" s="197"/>
      <c r="B96" s="112">
        <v>67</v>
      </c>
      <c r="C96" s="94" t="s">
        <v>111</v>
      </c>
      <c r="D96" s="106"/>
      <c r="E96" s="113"/>
      <c r="F96" s="114"/>
      <c r="G96" s="115"/>
      <c r="H96" s="115"/>
      <c r="I96" s="115"/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7"/>
        <v>0</v>
      </c>
      <c r="T96" s="111">
        <f t="shared" si="8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</row>
    <row r="97" spans="1:75" s="10" customFormat="1" ht="18.75" hidden="1" thickBot="1" x14ac:dyDescent="0.3">
      <c r="A97" s="197"/>
      <c r="B97" s="112">
        <v>68</v>
      </c>
      <c r="C97" s="94" t="s">
        <v>112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7"/>
        <v>0</v>
      </c>
      <c r="T97" s="111">
        <f t="shared" si="8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</row>
    <row r="98" spans="1:75" s="10" customFormat="1" ht="36.75" thickBot="1" x14ac:dyDescent="0.3">
      <c r="A98" s="197"/>
      <c r="B98" s="112">
        <v>44</v>
      </c>
      <c r="C98" s="94" t="s">
        <v>113</v>
      </c>
      <c r="D98" s="106">
        <v>1076</v>
      </c>
      <c r="E98" s="113">
        <v>17997852</v>
      </c>
      <c r="F98" s="114">
        <v>12598496</v>
      </c>
      <c r="G98" s="115"/>
      <c r="H98" s="115"/>
      <c r="I98" s="115">
        <v>12598496</v>
      </c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7"/>
        <v>12598496</v>
      </c>
      <c r="T98" s="111">
        <f t="shared" si="8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</row>
    <row r="99" spans="1:75" s="10" customFormat="1" ht="18.75" hidden="1" thickBot="1" x14ac:dyDescent="0.3">
      <c r="A99" s="197"/>
      <c r="B99" s="112">
        <v>45</v>
      </c>
      <c r="C99" s="94" t="s">
        <v>114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7"/>
        <v>0</v>
      </c>
      <c r="T99" s="111">
        <f t="shared" si="8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</row>
    <row r="100" spans="1:75" s="10" customFormat="1" ht="36.75" hidden="1" thickBot="1" x14ac:dyDescent="0.3">
      <c r="A100" s="197"/>
      <c r="B100" s="112">
        <v>71</v>
      </c>
      <c r="C100" s="94" t="s">
        <v>115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7"/>
        <v>0</v>
      </c>
      <c r="T100" s="111">
        <f t="shared" si="8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</row>
    <row r="101" spans="1:75" s="10" customFormat="1" ht="18.75" hidden="1" thickBot="1" x14ac:dyDescent="0.3">
      <c r="A101" s="197"/>
      <c r="B101" s="112">
        <v>72</v>
      </c>
      <c r="C101" s="94" t="s">
        <v>116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7"/>
        <v>0</v>
      </c>
      <c r="T101" s="111">
        <f t="shared" si="8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</row>
    <row r="102" spans="1:75" s="10" customFormat="1" ht="18.75" hidden="1" thickBot="1" x14ac:dyDescent="0.3">
      <c r="A102" s="197"/>
      <c r="B102" s="112">
        <v>73</v>
      </c>
      <c r="C102" s="94" t="s">
        <v>117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7"/>
        <v>0</v>
      </c>
      <c r="T102" s="111">
        <f t="shared" si="8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</row>
    <row r="103" spans="1:75" s="10" customFormat="1" ht="36.75" thickBot="1" x14ac:dyDescent="0.3">
      <c r="A103" s="197"/>
      <c r="B103" s="112">
        <v>33</v>
      </c>
      <c r="C103" s="94" t="s">
        <v>118</v>
      </c>
      <c r="D103" s="106"/>
      <c r="E103" s="113">
        <f>+G103*12</f>
        <v>21538152</v>
      </c>
      <c r="F103" s="114">
        <f>+G103+H103+I103+J103</f>
        <v>7179387</v>
      </c>
      <c r="G103" s="115">
        <v>1794846</v>
      </c>
      <c r="H103" s="115">
        <v>1794847</v>
      </c>
      <c r="I103" s="115">
        <v>1794847</v>
      </c>
      <c r="J103" s="116">
        <v>1794847</v>
      </c>
      <c r="K103" s="115"/>
      <c r="L103" s="115"/>
      <c r="M103" s="115"/>
      <c r="N103" s="115"/>
      <c r="O103" s="115"/>
      <c r="P103" s="115"/>
      <c r="Q103" s="115"/>
      <c r="R103" s="115"/>
      <c r="S103" s="117">
        <f t="shared" si="7"/>
        <v>7179387</v>
      </c>
      <c r="T103" s="111">
        <f t="shared" si="8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</row>
    <row r="104" spans="1:75" s="10" customFormat="1" ht="36.75" thickBot="1" x14ac:dyDescent="0.3">
      <c r="A104" s="197"/>
      <c r="B104" s="112">
        <v>46</v>
      </c>
      <c r="C104" s="94" t="s">
        <v>206</v>
      </c>
      <c r="D104" s="106"/>
      <c r="E104" s="113"/>
      <c r="F104" s="114">
        <f>+I104</f>
        <v>20000000</v>
      </c>
      <c r="G104" s="115"/>
      <c r="H104" s="115"/>
      <c r="I104" s="115">
        <v>20000000</v>
      </c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7"/>
        <v>20000000</v>
      </c>
      <c r="T104" s="111">
        <f t="shared" si="8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</row>
    <row r="105" spans="1:75" s="10" customFormat="1" ht="18.75" thickBot="1" x14ac:dyDescent="0.3">
      <c r="A105" s="197"/>
      <c r="B105" s="112">
        <v>47</v>
      </c>
      <c r="C105" s="94" t="s">
        <v>120</v>
      </c>
      <c r="D105" s="106">
        <v>1890</v>
      </c>
      <c r="E105" s="113">
        <v>24107100</v>
      </c>
      <c r="F105" s="114">
        <v>16874970</v>
      </c>
      <c r="G105" s="115"/>
      <c r="H105" s="115"/>
      <c r="I105" s="115">
        <v>16874970</v>
      </c>
      <c r="J105" s="116"/>
      <c r="K105" s="115"/>
      <c r="L105" s="115"/>
      <c r="M105" s="115"/>
      <c r="N105" s="115"/>
      <c r="O105" s="115"/>
      <c r="P105" s="115"/>
      <c r="Q105" s="115"/>
      <c r="R105" s="115"/>
      <c r="S105" s="117">
        <f t="shared" si="7"/>
        <v>16874970</v>
      </c>
      <c r="T105" s="111">
        <f t="shared" si="8"/>
        <v>0</v>
      </c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</row>
    <row r="106" spans="1:75" s="10" customFormat="1" ht="36.75" hidden="1" thickBot="1" x14ac:dyDescent="0.3">
      <c r="A106" s="197"/>
      <c r="B106" s="112"/>
      <c r="C106" s="94" t="s">
        <v>209</v>
      </c>
      <c r="D106" s="106"/>
      <c r="E106" s="113"/>
      <c r="F106" s="114"/>
      <c r="G106" s="115"/>
      <c r="H106" s="115"/>
      <c r="I106" s="115"/>
      <c r="J106" s="116"/>
      <c r="K106" s="115"/>
      <c r="L106" s="115"/>
      <c r="M106" s="115"/>
      <c r="N106" s="115"/>
      <c r="O106" s="115"/>
      <c r="P106" s="115"/>
      <c r="Q106" s="115"/>
      <c r="R106" s="115"/>
      <c r="S106" s="117"/>
      <c r="T106" s="111"/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</row>
    <row r="107" spans="1:75" s="10" customFormat="1" ht="36.75" hidden="1" thickBot="1" x14ac:dyDescent="0.3">
      <c r="A107" s="197"/>
      <c r="B107" s="112">
        <v>76</v>
      </c>
      <c r="C107" s="94" t="s">
        <v>121</v>
      </c>
      <c r="D107" s="106" t="s">
        <v>31</v>
      </c>
      <c r="E107" s="113"/>
      <c r="F107" s="114">
        <f t="shared" ref="F107:F124" si="9">SUM(G107:R107)</f>
        <v>0</v>
      </c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>
        <f t="shared" si="7"/>
        <v>0</v>
      </c>
      <c r="T107" s="111">
        <f t="shared" si="8"/>
        <v>0</v>
      </c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</row>
    <row r="108" spans="1:75" s="10" customFormat="1" ht="18.75" hidden="1" thickBot="1" x14ac:dyDescent="0.3">
      <c r="A108" s="197"/>
      <c r="B108" s="112">
        <v>77</v>
      </c>
      <c r="C108" s="94" t="s">
        <v>122</v>
      </c>
      <c r="D108" s="106" t="s">
        <v>31</v>
      </c>
      <c r="E108" s="113"/>
      <c r="F108" s="114">
        <f t="shared" si="9"/>
        <v>0</v>
      </c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7"/>
        <v>0</v>
      </c>
      <c r="T108" s="111">
        <f t="shared" si="8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</row>
    <row r="109" spans="1:75" s="10" customFormat="1" ht="36.75" thickBot="1" x14ac:dyDescent="0.3">
      <c r="A109" s="197"/>
      <c r="B109" s="112">
        <v>48</v>
      </c>
      <c r="C109" s="94" t="s">
        <v>123</v>
      </c>
      <c r="D109" s="106" t="s">
        <v>31</v>
      </c>
      <c r="E109" s="113"/>
      <c r="F109" s="114">
        <f t="shared" si="9"/>
        <v>187623966</v>
      </c>
      <c r="G109" s="115"/>
      <c r="H109" s="115"/>
      <c r="I109" s="115"/>
      <c r="J109" s="116">
        <f>87051004+100572962</f>
        <v>187623966</v>
      </c>
      <c r="K109" s="115"/>
      <c r="L109" s="115"/>
      <c r="M109" s="115"/>
      <c r="N109" s="115"/>
      <c r="O109" s="115"/>
      <c r="P109" s="115"/>
      <c r="Q109" s="115"/>
      <c r="R109" s="115"/>
      <c r="S109" s="117">
        <f t="shared" si="7"/>
        <v>187623966</v>
      </c>
      <c r="T109" s="111">
        <f t="shared" si="8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</row>
    <row r="110" spans="1:75" s="10" customFormat="1" ht="18.75" hidden="1" thickBot="1" x14ac:dyDescent="0.3">
      <c r="A110" s="197"/>
      <c r="B110" s="112"/>
      <c r="C110" s="94" t="s">
        <v>124</v>
      </c>
      <c r="D110" s="106"/>
      <c r="E110" s="113"/>
      <c r="F110" s="114">
        <f t="shared" si="9"/>
        <v>0</v>
      </c>
      <c r="G110" s="115"/>
      <c r="H110" s="115"/>
      <c r="I110" s="115"/>
      <c r="J110" s="116"/>
      <c r="K110" s="115"/>
      <c r="L110" s="115"/>
      <c r="M110" s="115"/>
      <c r="N110" s="115"/>
      <c r="O110" s="115"/>
      <c r="P110" s="115"/>
      <c r="Q110" s="115"/>
      <c r="R110" s="115"/>
      <c r="S110" s="117"/>
      <c r="T110" s="117"/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</row>
    <row r="111" spans="1:75" s="10" customFormat="1" ht="36.75" hidden="1" thickBot="1" x14ac:dyDescent="0.3">
      <c r="A111" s="197"/>
      <c r="B111" s="112"/>
      <c r="C111" s="94" t="s">
        <v>125</v>
      </c>
      <c r="D111" s="106"/>
      <c r="E111" s="113"/>
      <c r="F111" s="114">
        <f t="shared" si="9"/>
        <v>0</v>
      </c>
      <c r="G111" s="115"/>
      <c r="H111" s="115"/>
      <c r="I111" s="115"/>
      <c r="J111" s="116"/>
      <c r="K111" s="115"/>
      <c r="L111" s="115"/>
      <c r="M111" s="115"/>
      <c r="N111" s="115"/>
      <c r="O111" s="115"/>
      <c r="P111" s="115"/>
      <c r="Q111" s="115"/>
      <c r="R111" s="115"/>
      <c r="S111" s="117"/>
      <c r="T111" s="117"/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</row>
    <row r="112" spans="1:75" s="10" customFormat="1" ht="18.75" hidden="1" thickBot="1" x14ac:dyDescent="0.3">
      <c r="A112" s="197"/>
      <c r="B112" s="112"/>
      <c r="C112" s="94" t="s">
        <v>126</v>
      </c>
      <c r="D112" s="106"/>
      <c r="E112" s="113"/>
      <c r="F112" s="114">
        <f t="shared" si="9"/>
        <v>0</v>
      </c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</row>
    <row r="113" spans="1:75" s="10" customFormat="1" ht="36.75" hidden="1" thickBot="1" x14ac:dyDescent="0.3">
      <c r="A113" s="197"/>
      <c r="B113" s="112"/>
      <c r="C113" s="94" t="s">
        <v>127</v>
      </c>
      <c r="D113" s="106"/>
      <c r="E113" s="113"/>
      <c r="F113" s="114">
        <f t="shared" si="9"/>
        <v>0</v>
      </c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</row>
    <row r="114" spans="1:75" s="10" customFormat="1" ht="36.75" hidden="1" thickBot="1" x14ac:dyDescent="0.3">
      <c r="A114" s="197"/>
      <c r="B114" s="112"/>
      <c r="C114" s="94" t="s">
        <v>128</v>
      </c>
      <c r="D114" s="106"/>
      <c r="E114" s="113"/>
      <c r="F114" s="114">
        <f t="shared" si="9"/>
        <v>0</v>
      </c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</row>
    <row r="115" spans="1:75" s="10" customFormat="1" ht="36.75" hidden="1" thickBot="1" x14ac:dyDescent="0.3">
      <c r="A115" s="197"/>
      <c r="B115" s="112"/>
      <c r="C115" s="94" t="s">
        <v>129</v>
      </c>
      <c r="D115" s="106"/>
      <c r="E115" s="113"/>
      <c r="F115" s="114">
        <f t="shared" si="9"/>
        <v>0</v>
      </c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</row>
    <row r="116" spans="1:75" s="10" customFormat="1" ht="18.75" hidden="1" thickBot="1" x14ac:dyDescent="0.3">
      <c r="A116" s="197"/>
      <c r="B116" s="112"/>
      <c r="C116" s="94" t="s">
        <v>130</v>
      </c>
      <c r="D116" s="106"/>
      <c r="E116" s="113"/>
      <c r="F116" s="114">
        <f t="shared" si="9"/>
        <v>0</v>
      </c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</row>
    <row r="117" spans="1:75" s="10" customFormat="1" ht="36.75" hidden="1" thickBot="1" x14ac:dyDescent="0.3">
      <c r="A117" s="197"/>
      <c r="B117" s="112"/>
      <c r="C117" s="94" t="s">
        <v>131</v>
      </c>
      <c r="D117" s="106"/>
      <c r="E117" s="113"/>
      <c r="F117" s="114">
        <f t="shared" si="9"/>
        <v>0</v>
      </c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</row>
    <row r="118" spans="1:75" s="10" customFormat="1" ht="36.75" hidden="1" thickBot="1" x14ac:dyDescent="0.3">
      <c r="A118" s="197"/>
      <c r="B118" s="112"/>
      <c r="C118" s="94" t="s">
        <v>132</v>
      </c>
      <c r="D118" s="106"/>
      <c r="E118" s="113"/>
      <c r="F118" s="114">
        <f t="shared" si="9"/>
        <v>0</v>
      </c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</row>
    <row r="119" spans="1:75" s="11" customFormat="1" ht="18.75" hidden="1" thickBot="1" x14ac:dyDescent="0.3">
      <c r="A119" s="197"/>
      <c r="B119" s="112"/>
      <c r="C119" s="94" t="s">
        <v>133</v>
      </c>
      <c r="D119" s="106"/>
      <c r="E119" s="113"/>
      <c r="F119" s="114">
        <f t="shared" si="9"/>
        <v>0</v>
      </c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</row>
    <row r="120" spans="1:75" s="10" customFormat="1" ht="36.75" hidden="1" thickBot="1" x14ac:dyDescent="0.3">
      <c r="A120" s="197"/>
      <c r="B120" s="112"/>
      <c r="C120" s="94" t="s">
        <v>134</v>
      </c>
      <c r="D120" s="106"/>
      <c r="E120" s="113"/>
      <c r="F120" s="114">
        <f t="shared" si="9"/>
        <v>0</v>
      </c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</row>
    <row r="121" spans="1:75" s="10" customFormat="1" ht="36.75" hidden="1" thickBot="1" x14ac:dyDescent="0.3">
      <c r="A121" s="197"/>
      <c r="B121" s="112"/>
      <c r="C121" s="94" t="s">
        <v>135</v>
      </c>
      <c r="D121" s="106"/>
      <c r="E121" s="113"/>
      <c r="F121" s="114">
        <f t="shared" si="9"/>
        <v>0</v>
      </c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</row>
    <row r="122" spans="1:75" s="10" customFormat="1" ht="18.75" hidden="1" thickBot="1" x14ac:dyDescent="0.3">
      <c r="A122" s="197"/>
      <c r="B122" s="112"/>
      <c r="C122" s="94" t="s">
        <v>136</v>
      </c>
      <c r="D122" s="106"/>
      <c r="E122" s="113"/>
      <c r="F122" s="114">
        <f t="shared" si="9"/>
        <v>0</v>
      </c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</row>
    <row r="123" spans="1:75" s="10" customFormat="1" ht="18.75" hidden="1" thickBot="1" x14ac:dyDescent="0.3">
      <c r="A123" s="170"/>
      <c r="B123" s="112">
        <v>38</v>
      </c>
      <c r="C123" s="94" t="s">
        <v>137</v>
      </c>
      <c r="D123" s="106"/>
      <c r="E123" s="113"/>
      <c r="F123" s="114">
        <f t="shared" si="9"/>
        <v>0</v>
      </c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>
        <f>SUM(G123:R123)</f>
        <v>0</v>
      </c>
      <c r="T123" s="117">
        <f>+F123-S123</f>
        <v>0</v>
      </c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</row>
    <row r="124" spans="1:75" s="10" customFormat="1" ht="18.75" thickBot="1" x14ac:dyDescent="0.3">
      <c r="A124" s="170"/>
      <c r="B124" s="14"/>
      <c r="C124" s="94"/>
      <c r="D124" s="106"/>
      <c r="E124" s="126"/>
      <c r="F124" s="114">
        <f t="shared" si="9"/>
        <v>0</v>
      </c>
      <c r="G124" s="128"/>
      <c r="H124" s="128"/>
      <c r="I124" s="128"/>
      <c r="J124" s="129"/>
      <c r="K124" s="128"/>
      <c r="L124" s="128"/>
      <c r="M124" s="128"/>
      <c r="N124" s="128"/>
      <c r="O124" s="128"/>
      <c r="P124" s="128"/>
      <c r="Q124" s="128"/>
      <c r="R124" s="128"/>
      <c r="S124" s="117">
        <f>SUM(G124:R124)</f>
        <v>0</v>
      </c>
      <c r="T124" s="130">
        <f>+F124-S124</f>
        <v>0</v>
      </c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</row>
    <row r="125" spans="1:75" s="10" customFormat="1" ht="18.75" thickBot="1" x14ac:dyDescent="0.3">
      <c r="A125" s="170"/>
      <c r="B125" s="14"/>
      <c r="C125" s="131" t="s">
        <v>183</v>
      </c>
      <c r="D125" s="132"/>
      <c r="E125" s="133">
        <f t="shared" ref="E125:T125" si="10">SUM(E15:E124)</f>
        <v>7916408916</v>
      </c>
      <c r="F125" s="134">
        <f t="shared" si="10"/>
        <v>3165753060.2999997</v>
      </c>
      <c r="G125" s="135">
        <f t="shared" si="10"/>
        <v>557365096</v>
      </c>
      <c r="H125" s="135">
        <f t="shared" si="10"/>
        <v>553846956</v>
      </c>
      <c r="I125" s="135">
        <f t="shared" si="10"/>
        <v>995951966.4000001</v>
      </c>
      <c r="J125" s="135">
        <f t="shared" si="10"/>
        <v>1058589039.9</v>
      </c>
      <c r="K125" s="135">
        <f t="shared" si="10"/>
        <v>0</v>
      </c>
      <c r="L125" s="135">
        <f t="shared" si="10"/>
        <v>0</v>
      </c>
      <c r="M125" s="135">
        <f t="shared" si="10"/>
        <v>0</v>
      </c>
      <c r="N125" s="135">
        <f t="shared" si="10"/>
        <v>0</v>
      </c>
      <c r="O125" s="135">
        <f t="shared" si="10"/>
        <v>0</v>
      </c>
      <c r="P125" s="135">
        <f t="shared" si="10"/>
        <v>0</v>
      </c>
      <c r="Q125" s="135">
        <f t="shared" si="10"/>
        <v>0</v>
      </c>
      <c r="R125" s="135">
        <f t="shared" si="10"/>
        <v>0</v>
      </c>
      <c r="S125" s="135">
        <f t="shared" si="10"/>
        <v>3165753058.2999997</v>
      </c>
      <c r="T125" s="135">
        <f t="shared" si="10"/>
        <v>2</v>
      </c>
      <c r="U125" s="170"/>
      <c r="V125" s="167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</row>
    <row r="126" spans="1:75" s="170" customFormat="1" ht="21.75" customHeight="1" x14ac:dyDescent="0.25">
      <c r="B126" s="261"/>
      <c r="S126" s="261"/>
      <c r="T126" s="261"/>
    </row>
    <row r="127" spans="1:75" s="170" customFormat="1" ht="21.75" customHeight="1" x14ac:dyDescent="0.25">
      <c r="B127" s="261"/>
      <c r="F127" s="262"/>
      <c r="G127" s="262"/>
      <c r="H127" s="262"/>
      <c r="I127" s="262"/>
      <c r="S127" s="261"/>
      <c r="T127" s="261"/>
    </row>
    <row r="128" spans="1:75" s="170" customFormat="1" ht="21.75" customHeight="1" thickBot="1" x14ac:dyDescent="0.3">
      <c r="B128" s="261"/>
      <c r="S128" s="261"/>
      <c r="T128" s="261"/>
    </row>
    <row r="129" spans="2:20" s="170" customFormat="1" ht="21.75" customHeight="1" x14ac:dyDescent="0.25">
      <c r="B129" s="261"/>
      <c r="C129" s="271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3"/>
      <c r="T129" s="274"/>
    </row>
    <row r="130" spans="2:20" s="175" customFormat="1" ht="18.75" x14ac:dyDescent="0.3">
      <c r="C130" s="346" t="s">
        <v>141</v>
      </c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8"/>
    </row>
    <row r="131" spans="2:20" s="175" customFormat="1" ht="18.75" x14ac:dyDescent="0.3">
      <c r="C131" s="346" t="s">
        <v>139</v>
      </c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8"/>
    </row>
    <row r="132" spans="2:20" s="175" customFormat="1" ht="18.75" x14ac:dyDescent="0.3">
      <c r="C132" s="346" t="s">
        <v>140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165" customFormat="1" ht="15.75" thickBot="1" x14ac:dyDescent="0.3">
      <c r="C133" s="263"/>
      <c r="D133" s="264"/>
      <c r="E133" s="265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264"/>
      <c r="Q133" s="264"/>
      <c r="R133" s="264"/>
      <c r="S133" s="264"/>
      <c r="T133" s="266"/>
    </row>
    <row r="134" spans="2:20" s="170" customFormat="1" ht="21.75" customHeight="1" x14ac:dyDescent="0.25">
      <c r="B134" s="261"/>
      <c r="S134" s="261"/>
      <c r="T134" s="261"/>
    </row>
    <row r="135" spans="2:20" s="170" customFormat="1" ht="21.75" customHeight="1" x14ac:dyDescent="0.25">
      <c r="B135" s="261"/>
      <c r="S135" s="261"/>
      <c r="T135" s="261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S145" s="261"/>
      <c r="T145" s="261"/>
    </row>
    <row r="146" spans="2:20" s="170" customFormat="1" ht="21.75" customHeight="1" x14ac:dyDescent="0.25">
      <c r="B146" s="261"/>
      <c r="S146" s="261"/>
      <c r="T146" s="261"/>
    </row>
    <row r="147" spans="2:20" s="170" customFormat="1" ht="13.5" customHeight="1" x14ac:dyDescent="0.25">
      <c r="B147" s="261"/>
      <c r="C147" s="267"/>
      <c r="D147" s="267"/>
      <c r="E147" s="268"/>
      <c r="F147" s="269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4"/>
      <c r="T147" s="174"/>
    </row>
    <row r="148" spans="2:20" s="170" customFormat="1" ht="31.5" hidden="1" customHeight="1" x14ac:dyDescent="0.25">
      <c r="B148" s="261"/>
      <c r="S148" s="174"/>
      <c r="T148" s="174"/>
    </row>
    <row r="149" spans="2:20" s="165" customFormat="1" x14ac:dyDescent="0.25">
      <c r="E149" s="270"/>
    </row>
    <row r="150" spans="2:20" s="165" customFormat="1" x14ac:dyDescent="0.25">
      <c r="E150" s="270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  <row r="293" spans="5:5" s="165" customFormat="1" x14ac:dyDescent="0.25">
      <c r="E293" s="270"/>
    </row>
    <row r="294" spans="5:5" s="165" customFormat="1" x14ac:dyDescent="0.25">
      <c r="E294" s="270"/>
    </row>
    <row r="295" spans="5:5" s="165" customFormat="1" x14ac:dyDescent="0.25">
      <c r="E295" s="270"/>
    </row>
    <row r="296" spans="5:5" s="165" customFormat="1" x14ac:dyDescent="0.25">
      <c r="E296" s="270"/>
    </row>
    <row r="297" spans="5:5" s="165" customFormat="1" x14ac:dyDescent="0.25">
      <c r="E297" s="270"/>
    </row>
    <row r="298" spans="5:5" s="165" customFormat="1" x14ac:dyDescent="0.25">
      <c r="E298" s="270"/>
    </row>
    <row r="299" spans="5:5" s="165" customFormat="1" x14ac:dyDescent="0.25">
      <c r="E299" s="270"/>
    </row>
    <row r="300" spans="5:5" s="165" customFormat="1" x14ac:dyDescent="0.25">
      <c r="E300" s="270"/>
    </row>
    <row r="301" spans="5:5" s="165" customFormat="1" x14ac:dyDescent="0.25">
      <c r="E301" s="270"/>
    </row>
    <row r="302" spans="5:5" s="165" customFormat="1" x14ac:dyDescent="0.25">
      <c r="E302" s="270"/>
    </row>
    <row r="303" spans="5:5" s="165" customFormat="1" x14ac:dyDescent="0.25">
      <c r="E303" s="270"/>
    </row>
    <row r="304" spans="5:5" s="165" customFormat="1" x14ac:dyDescent="0.25">
      <c r="E304" s="270"/>
    </row>
    <row r="305" spans="5:5" s="165" customFormat="1" x14ac:dyDescent="0.25">
      <c r="E305" s="270"/>
    </row>
    <row r="306" spans="5:5" s="165" customFormat="1" x14ac:dyDescent="0.25">
      <c r="E306" s="270"/>
    </row>
    <row r="307" spans="5:5" s="165" customFormat="1" x14ac:dyDescent="0.25">
      <c r="E307" s="270"/>
    </row>
    <row r="308" spans="5:5" s="165" customFormat="1" x14ac:dyDescent="0.25">
      <c r="E308" s="270"/>
    </row>
    <row r="309" spans="5:5" s="165" customFormat="1" x14ac:dyDescent="0.25">
      <c r="E309" s="270"/>
    </row>
    <row r="310" spans="5:5" s="165" customFormat="1" x14ac:dyDescent="0.25">
      <c r="E310" s="270"/>
    </row>
    <row r="311" spans="5:5" s="165" customFormat="1" x14ac:dyDescent="0.25">
      <c r="E311" s="270"/>
    </row>
    <row r="312" spans="5:5" s="165" customFormat="1" x14ac:dyDescent="0.25">
      <c r="E312" s="270"/>
    </row>
    <row r="313" spans="5:5" s="165" customFormat="1" x14ac:dyDescent="0.25">
      <c r="E313" s="270"/>
    </row>
    <row r="314" spans="5:5" s="165" customFormat="1" x14ac:dyDescent="0.25">
      <c r="E314" s="270"/>
    </row>
    <row r="315" spans="5:5" s="165" customFormat="1" x14ac:dyDescent="0.25">
      <c r="E315" s="270"/>
    </row>
    <row r="316" spans="5:5" s="165" customFormat="1" x14ac:dyDescent="0.25">
      <c r="E316" s="270"/>
    </row>
    <row r="317" spans="5:5" s="165" customFormat="1" x14ac:dyDescent="0.25">
      <c r="E317" s="270"/>
    </row>
    <row r="318" spans="5:5" s="165" customFormat="1" x14ac:dyDescent="0.25">
      <c r="E318" s="270"/>
    </row>
    <row r="319" spans="5:5" s="165" customFormat="1" x14ac:dyDescent="0.25">
      <c r="E319" s="270"/>
    </row>
    <row r="320" spans="5:5" s="165" customFormat="1" x14ac:dyDescent="0.25">
      <c r="E320" s="270"/>
    </row>
    <row r="321" spans="5:5" s="165" customFormat="1" x14ac:dyDescent="0.25">
      <c r="E321" s="270"/>
    </row>
    <row r="322" spans="5:5" s="165" customFormat="1" x14ac:dyDescent="0.25">
      <c r="E322" s="270"/>
    </row>
    <row r="323" spans="5:5" s="165" customFormat="1" x14ac:dyDescent="0.25">
      <c r="E323" s="270"/>
    </row>
    <row r="324" spans="5:5" s="165" customFormat="1" x14ac:dyDescent="0.25">
      <c r="E324" s="270"/>
    </row>
    <row r="325" spans="5:5" s="165" customFormat="1" x14ac:dyDescent="0.25">
      <c r="E325" s="270"/>
    </row>
    <row r="326" spans="5:5" s="165" customFormat="1" x14ac:dyDescent="0.25">
      <c r="E326" s="270"/>
    </row>
    <row r="327" spans="5:5" s="165" customFormat="1" x14ac:dyDescent="0.25">
      <c r="E327" s="270"/>
    </row>
    <row r="328" spans="5:5" s="165" customFormat="1" x14ac:dyDescent="0.25">
      <c r="E328" s="270"/>
    </row>
    <row r="329" spans="5:5" s="165" customFormat="1" x14ac:dyDescent="0.25">
      <c r="E329" s="270"/>
    </row>
    <row r="330" spans="5:5" s="165" customFormat="1" x14ac:dyDescent="0.25">
      <c r="E330" s="270"/>
    </row>
    <row r="331" spans="5:5" s="165" customFormat="1" x14ac:dyDescent="0.25">
      <c r="E331" s="270"/>
    </row>
    <row r="332" spans="5:5" s="165" customFormat="1" x14ac:dyDescent="0.25">
      <c r="E332" s="270"/>
    </row>
    <row r="333" spans="5:5" s="165" customFormat="1" x14ac:dyDescent="0.25">
      <c r="E333" s="270"/>
    </row>
    <row r="334" spans="5:5" s="165" customFormat="1" x14ac:dyDescent="0.25">
      <c r="E334" s="270"/>
    </row>
    <row r="335" spans="5:5" s="165" customFormat="1" x14ac:dyDescent="0.25">
      <c r="E335" s="270"/>
    </row>
    <row r="336" spans="5:5" s="165" customFormat="1" x14ac:dyDescent="0.25">
      <c r="E336" s="270"/>
    </row>
    <row r="337" spans="5:5" s="165" customFormat="1" x14ac:dyDescent="0.25">
      <c r="E337" s="270"/>
    </row>
    <row r="338" spans="5:5" s="165" customFormat="1" x14ac:dyDescent="0.25">
      <c r="E338" s="270"/>
    </row>
  </sheetData>
  <autoFilter ref="A14:AJ125"/>
  <mergeCells count="4">
    <mergeCell ref="E6:T6"/>
    <mergeCell ref="C130:T130"/>
    <mergeCell ref="C131:T131"/>
    <mergeCell ref="C132:T1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2" fitToHeight="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377"/>
  <sheetViews>
    <sheetView topLeftCell="A12" zoomScale="60" zoomScaleNormal="60" workbookViewId="0">
      <selection activeCell="T104" sqref="T104:T106"/>
    </sheetView>
  </sheetViews>
  <sheetFormatPr baseColWidth="10" defaultColWidth="76.85546875" defaultRowHeight="15" x14ac:dyDescent="0.25"/>
  <cols>
    <col min="1" max="1" width="7.28515625" style="165" customWidth="1"/>
    <col min="2" max="2" width="6.140625" style="2" bestFit="1" customWidth="1"/>
    <col min="3" max="3" width="74.42578125" style="2" customWidth="1"/>
    <col min="4" max="4" width="20.7109375" style="259" customWidth="1"/>
    <col min="5" max="5" width="44.42578125" style="12" bestFit="1" customWidth="1"/>
    <col min="6" max="6" width="37" style="2" bestFit="1" customWidth="1"/>
    <col min="7" max="8" width="24.140625" style="2" bestFit="1" customWidth="1"/>
    <col min="9" max="9" width="24.7109375" style="2" bestFit="1" customWidth="1"/>
    <col min="10" max="10" width="25.42578125" style="2" bestFit="1" customWidth="1"/>
    <col min="11" max="17" width="22.7109375" style="2" hidden="1" customWidth="1"/>
    <col min="18" max="18" width="3.85546875" style="2" hidden="1" customWidth="1"/>
    <col min="19" max="19" width="27" style="2" bestFit="1" customWidth="1"/>
    <col min="20" max="20" width="28.4257812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83" width="11.42578125" style="165" customWidth="1"/>
    <col min="84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83" s="165" customFormat="1" ht="27.75" customHeight="1" x14ac:dyDescent="0.3">
      <c r="A1" s="176"/>
      <c r="B1" s="176"/>
      <c r="C1" s="177" t="s">
        <v>0</v>
      </c>
      <c r="D1" s="2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83" s="165" customFormat="1" ht="27.75" customHeight="1" x14ac:dyDescent="0.3">
      <c r="A2" s="176"/>
      <c r="B2" s="176"/>
      <c r="C2" s="177" t="s">
        <v>1</v>
      </c>
      <c r="D2" s="2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83" s="165" customFormat="1" ht="27.75" customHeight="1" x14ac:dyDescent="0.3">
      <c r="A3" s="176"/>
      <c r="B3" s="176"/>
      <c r="C3" s="177" t="s">
        <v>2</v>
      </c>
      <c r="D3" s="2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83" s="165" customFormat="1" ht="27.75" customHeight="1" x14ac:dyDescent="0.3">
      <c r="A4" s="176"/>
      <c r="B4" s="176"/>
      <c r="C4" s="180" t="s">
        <v>3</v>
      </c>
      <c r="D4" s="279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83" s="165" customFormat="1" ht="27.75" customHeight="1" x14ac:dyDescent="0.3">
      <c r="A5" s="176"/>
      <c r="B5" s="176"/>
      <c r="C5" s="183" t="s">
        <v>145</v>
      </c>
      <c r="D5" s="280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83" s="165" customFormat="1" ht="51" customHeight="1" x14ac:dyDescent="0.45">
      <c r="A6" s="176"/>
      <c r="B6" s="176"/>
      <c r="C6" s="183"/>
      <c r="D6" s="280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83" s="165" customFormat="1" ht="27.75" hidden="1" customHeight="1" x14ac:dyDescent="0.3">
      <c r="A7" s="176"/>
      <c r="B7" s="176"/>
      <c r="C7" s="183"/>
      <c r="D7" s="281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83" s="165" customFormat="1" ht="27.75" customHeight="1" x14ac:dyDescent="0.45">
      <c r="A8" s="176"/>
      <c r="B8" s="176"/>
      <c r="C8" s="187" t="s">
        <v>172</v>
      </c>
      <c r="D8" s="282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83" s="165" customFormat="1" ht="27.75" customHeight="1" x14ac:dyDescent="0.45">
      <c r="A9" s="176"/>
      <c r="B9" s="176"/>
      <c r="C9" s="187" t="s">
        <v>173</v>
      </c>
      <c r="D9" s="282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83" s="165" customFormat="1" ht="21.75" hidden="1" customHeight="1" x14ac:dyDescent="0.45">
      <c r="A10" s="176"/>
      <c r="B10" s="176"/>
      <c r="C10" s="188" t="s">
        <v>5</v>
      </c>
      <c r="D10" s="282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83" s="165" customFormat="1" ht="21.75" hidden="1" customHeight="1" x14ac:dyDescent="0.3">
      <c r="A11" s="176"/>
      <c r="B11" s="176"/>
      <c r="C11" s="192"/>
      <c r="D11" s="283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83" s="165" customFormat="1" ht="15" customHeight="1" thickBot="1" x14ac:dyDescent="0.3">
      <c r="A12" s="194"/>
      <c r="B12" s="166"/>
      <c r="C12" s="176"/>
      <c r="D12" s="284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83" ht="57" customHeight="1" thickBot="1" x14ac:dyDescent="0.3">
      <c r="A13" s="244"/>
      <c r="B13" s="93"/>
      <c r="C13" s="94"/>
      <c r="D13" s="249" t="s">
        <v>7</v>
      </c>
      <c r="E13" s="96" t="s">
        <v>8</v>
      </c>
      <c r="F13" s="94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15" t="s">
        <v>23</v>
      </c>
    </row>
    <row r="14" spans="1:83" s="7" customFormat="1" ht="20.100000000000001" customHeight="1" thickBot="1" x14ac:dyDescent="0.25">
      <c r="A14" s="275"/>
      <c r="B14" s="99"/>
      <c r="C14" s="100" t="s">
        <v>24</v>
      </c>
      <c r="D14" s="250"/>
      <c r="E14" s="100" t="s">
        <v>29</v>
      </c>
      <c r="F14" s="100" t="s">
        <v>29</v>
      </c>
      <c r="G14" s="100" t="s">
        <v>26</v>
      </c>
      <c r="H14" s="100" t="s">
        <v>26</v>
      </c>
      <c r="I14" s="100" t="s">
        <v>26</v>
      </c>
      <c r="J14" s="100" t="s">
        <v>26</v>
      </c>
      <c r="K14" s="100" t="s">
        <v>26</v>
      </c>
      <c r="L14" s="100" t="s">
        <v>26</v>
      </c>
      <c r="M14" s="100" t="s">
        <v>26</v>
      </c>
      <c r="N14" s="100" t="s">
        <v>26</v>
      </c>
      <c r="O14" s="100" t="s">
        <v>26</v>
      </c>
      <c r="P14" s="100" t="s">
        <v>26</v>
      </c>
      <c r="Q14" s="100" t="s">
        <v>26</v>
      </c>
      <c r="R14" s="100" t="s">
        <v>26</v>
      </c>
      <c r="S14" s="100" t="s">
        <v>29</v>
      </c>
      <c r="T14" s="139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</row>
    <row r="15" spans="1:83" s="7" customFormat="1" ht="19.5" customHeight="1" thickBot="1" x14ac:dyDescent="0.25">
      <c r="A15" s="276"/>
      <c r="B15" s="94">
        <v>1</v>
      </c>
      <c r="C15" s="106" t="s">
        <v>30</v>
      </c>
      <c r="D15" s="252" t="s">
        <v>31</v>
      </c>
      <c r="E15" s="108">
        <f>+G15*12</f>
        <v>9423503892</v>
      </c>
      <c r="F15" s="141">
        <f>+S15</f>
        <v>3141167964</v>
      </c>
      <c r="G15" s="141">
        <v>785291991</v>
      </c>
      <c r="H15" s="141">
        <v>785291991</v>
      </c>
      <c r="I15" s="142">
        <v>785291991</v>
      </c>
      <c r="J15" s="141">
        <v>785291991</v>
      </c>
      <c r="K15" s="141"/>
      <c r="L15" s="141"/>
      <c r="M15" s="141"/>
      <c r="N15" s="141"/>
      <c r="O15" s="141"/>
      <c r="P15" s="141"/>
      <c r="Q15" s="141"/>
      <c r="R15" s="143"/>
      <c r="S15" s="143">
        <f t="shared" ref="S15:S80" si="0">SUM(G15:R15)</f>
        <v>3141167964</v>
      </c>
      <c r="T15" s="144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</row>
    <row r="16" spans="1:83" s="7" customFormat="1" ht="20.100000000000001" hidden="1" customHeight="1" thickBot="1" x14ac:dyDescent="0.25">
      <c r="A16" s="277"/>
      <c r="B16" s="94">
        <v>2</v>
      </c>
      <c r="C16" s="106" t="s">
        <v>32</v>
      </c>
      <c r="D16" s="251" t="s">
        <v>31</v>
      </c>
      <c r="E16" s="114"/>
      <c r="F16" s="146"/>
      <c r="G16" s="146"/>
      <c r="H16" s="146"/>
      <c r="I16" s="147"/>
      <c r="J16" s="146"/>
      <c r="K16" s="146"/>
      <c r="L16" s="146"/>
      <c r="M16" s="146"/>
      <c r="N16" s="146"/>
      <c r="O16" s="146"/>
      <c r="P16" s="146"/>
      <c r="Q16" s="146"/>
      <c r="R16" s="148"/>
      <c r="S16" s="143">
        <f t="shared" si="0"/>
        <v>0</v>
      </c>
      <c r="T16" s="144">
        <f t="shared" ref="T16:T81" si="1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</row>
    <row r="17" spans="1:83" s="7" customFormat="1" ht="20.100000000000001" hidden="1" customHeight="1" thickBot="1" x14ac:dyDescent="0.25">
      <c r="A17" s="277"/>
      <c r="B17" s="94">
        <v>3</v>
      </c>
      <c r="C17" s="106" t="s">
        <v>33</v>
      </c>
      <c r="D17" s="253" t="s">
        <v>31</v>
      </c>
      <c r="E17" s="114"/>
      <c r="F17" s="146"/>
      <c r="G17" s="146"/>
      <c r="H17" s="146"/>
      <c r="I17" s="147"/>
      <c r="J17" s="146"/>
      <c r="K17" s="146"/>
      <c r="L17" s="146"/>
      <c r="M17" s="146"/>
      <c r="N17" s="146"/>
      <c r="O17" s="146"/>
      <c r="P17" s="146"/>
      <c r="Q17" s="146"/>
      <c r="R17" s="148"/>
      <c r="S17" s="143">
        <f t="shared" si="0"/>
        <v>0</v>
      </c>
      <c r="T17" s="144">
        <f t="shared" si="1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</row>
    <row r="18" spans="1:83" s="7" customFormat="1" ht="20.100000000000001" customHeight="1" thickBot="1" x14ac:dyDescent="0.25">
      <c r="A18" s="277"/>
      <c r="B18" s="94">
        <v>2</v>
      </c>
      <c r="C18" s="106" t="s">
        <v>34</v>
      </c>
      <c r="D18" s="251" t="s">
        <v>31</v>
      </c>
      <c r="E18" s="114">
        <f>+G18*12</f>
        <v>2621652</v>
      </c>
      <c r="F18" s="146">
        <f>SUM(G18:R18)</f>
        <v>873884</v>
      </c>
      <c r="G18" s="146">
        <v>218471</v>
      </c>
      <c r="H18" s="146">
        <v>218471</v>
      </c>
      <c r="I18" s="147">
        <v>218471</v>
      </c>
      <c r="J18" s="146">
        <v>218471</v>
      </c>
      <c r="K18" s="146"/>
      <c r="L18" s="146"/>
      <c r="M18" s="146"/>
      <c r="N18" s="146"/>
      <c r="O18" s="146"/>
      <c r="P18" s="146"/>
      <c r="Q18" s="146"/>
      <c r="R18" s="148"/>
      <c r="S18" s="143">
        <f t="shared" si="0"/>
        <v>873884</v>
      </c>
      <c r="T18" s="144">
        <f t="shared" si="1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</row>
    <row r="19" spans="1:83" s="7" customFormat="1" ht="20.100000000000001" customHeight="1" thickBot="1" x14ac:dyDescent="0.25">
      <c r="A19" s="277"/>
      <c r="B19" s="94">
        <v>3</v>
      </c>
      <c r="C19" s="106" t="s">
        <v>182</v>
      </c>
      <c r="D19" s="251" t="s">
        <v>31</v>
      </c>
      <c r="E19" s="114">
        <f t="shared" ref="E19:E24" si="2">+G19*12</f>
        <v>6913692</v>
      </c>
      <c r="F19" s="146">
        <f t="shared" ref="F19:F24" si="3">SUM(G19:R19)</f>
        <v>2304564</v>
      </c>
      <c r="G19" s="146">
        <f>576141</f>
        <v>576141</v>
      </c>
      <c r="H19" s="146">
        <v>576141</v>
      </c>
      <c r="I19" s="147">
        <v>576141</v>
      </c>
      <c r="J19" s="146">
        <v>576141</v>
      </c>
      <c r="K19" s="146"/>
      <c r="L19" s="146"/>
      <c r="M19" s="146"/>
      <c r="N19" s="146"/>
      <c r="O19" s="146"/>
      <c r="P19" s="146"/>
      <c r="Q19" s="146"/>
      <c r="R19" s="148"/>
      <c r="S19" s="143">
        <f t="shared" si="0"/>
        <v>2304564</v>
      </c>
      <c r="T19" s="144">
        <f t="shared" si="1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</row>
    <row r="20" spans="1:83" s="7" customFormat="1" ht="19.5" customHeight="1" thickBot="1" x14ac:dyDescent="0.25">
      <c r="A20" s="277"/>
      <c r="B20" s="94"/>
      <c r="C20" s="106" t="s">
        <v>207</v>
      </c>
      <c r="D20" s="251"/>
      <c r="E20" s="114"/>
      <c r="F20" s="146"/>
      <c r="G20" s="146">
        <v>1113316</v>
      </c>
      <c r="H20" s="146"/>
      <c r="I20" s="147"/>
      <c r="J20" s="146"/>
      <c r="K20" s="146"/>
      <c r="L20" s="146"/>
      <c r="M20" s="146"/>
      <c r="N20" s="146"/>
      <c r="O20" s="146"/>
      <c r="P20" s="146"/>
      <c r="Q20" s="146"/>
      <c r="R20" s="148"/>
      <c r="S20" s="143"/>
      <c r="T20" s="144"/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</row>
    <row r="21" spans="1:83" s="7" customFormat="1" ht="20.100000000000001" hidden="1" customHeight="1" thickBot="1" x14ac:dyDescent="0.25">
      <c r="A21" s="277"/>
      <c r="B21" s="94">
        <v>5</v>
      </c>
      <c r="C21" s="106" t="s">
        <v>36</v>
      </c>
      <c r="D21" s="251" t="s">
        <v>31</v>
      </c>
      <c r="E21" s="114">
        <f t="shared" si="2"/>
        <v>0</v>
      </c>
      <c r="F21" s="146">
        <f t="shared" si="3"/>
        <v>0</v>
      </c>
      <c r="G21" s="146"/>
      <c r="H21" s="146"/>
      <c r="I21" s="147"/>
      <c r="J21" s="146"/>
      <c r="K21" s="146"/>
      <c r="L21" s="146"/>
      <c r="M21" s="146"/>
      <c r="N21" s="146"/>
      <c r="O21" s="146"/>
      <c r="P21" s="146"/>
      <c r="Q21" s="146"/>
      <c r="R21" s="148"/>
      <c r="S21" s="143">
        <f t="shared" si="0"/>
        <v>0</v>
      </c>
      <c r="T21" s="144">
        <f t="shared" si="1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</row>
    <row r="22" spans="1:83" s="7" customFormat="1" ht="20.100000000000001" customHeight="1" thickBot="1" x14ac:dyDescent="0.25">
      <c r="A22" s="277"/>
      <c r="B22" s="94">
        <v>4</v>
      </c>
      <c r="C22" s="106" t="s">
        <v>37</v>
      </c>
      <c r="D22" s="251" t="s">
        <v>31</v>
      </c>
      <c r="E22" s="114">
        <f t="shared" si="2"/>
        <v>8883900</v>
      </c>
      <c r="F22" s="146">
        <f t="shared" si="3"/>
        <v>2961300</v>
      </c>
      <c r="G22" s="146">
        <v>740325</v>
      </c>
      <c r="H22" s="146">
        <v>740325</v>
      </c>
      <c r="I22" s="147">
        <v>740325</v>
      </c>
      <c r="J22" s="146">
        <v>740325</v>
      </c>
      <c r="K22" s="146"/>
      <c r="L22" s="146"/>
      <c r="M22" s="146"/>
      <c r="N22" s="146"/>
      <c r="O22" s="146"/>
      <c r="P22" s="146"/>
      <c r="Q22" s="146"/>
      <c r="R22" s="148"/>
      <c r="S22" s="143">
        <f t="shared" si="0"/>
        <v>2961300</v>
      </c>
      <c r="T22" s="144">
        <f t="shared" si="1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</row>
    <row r="23" spans="1:83" s="7" customFormat="1" ht="20.100000000000001" hidden="1" customHeight="1" thickBot="1" x14ac:dyDescent="0.25">
      <c r="A23" s="277"/>
      <c r="B23" s="94">
        <v>7</v>
      </c>
      <c r="C23" s="106" t="s">
        <v>38</v>
      </c>
      <c r="D23" s="251" t="s">
        <v>31</v>
      </c>
      <c r="E23" s="114">
        <f t="shared" si="2"/>
        <v>0</v>
      </c>
      <c r="F23" s="146">
        <f t="shared" si="3"/>
        <v>0</v>
      </c>
      <c r="G23" s="146"/>
      <c r="H23" s="146"/>
      <c r="I23" s="147"/>
      <c r="J23" s="146"/>
      <c r="K23" s="146"/>
      <c r="L23" s="146"/>
      <c r="M23" s="146"/>
      <c r="N23" s="146"/>
      <c r="O23" s="146"/>
      <c r="P23" s="146"/>
      <c r="Q23" s="146"/>
      <c r="R23" s="148"/>
      <c r="S23" s="143">
        <f t="shared" si="0"/>
        <v>0</v>
      </c>
      <c r="T23" s="144">
        <f t="shared" si="1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</row>
    <row r="24" spans="1:83" s="7" customFormat="1" ht="20.100000000000001" customHeight="1" thickBot="1" x14ac:dyDescent="0.25">
      <c r="A24" s="277"/>
      <c r="B24" s="94">
        <v>5</v>
      </c>
      <c r="C24" s="106" t="s">
        <v>39</v>
      </c>
      <c r="D24" s="251" t="s">
        <v>31</v>
      </c>
      <c r="E24" s="114">
        <f t="shared" si="2"/>
        <v>28080984</v>
      </c>
      <c r="F24" s="146">
        <f t="shared" si="3"/>
        <v>9360331</v>
      </c>
      <c r="G24" s="146">
        <v>2340082</v>
      </c>
      <c r="H24" s="146">
        <v>2340083</v>
      </c>
      <c r="I24" s="147">
        <v>2340083</v>
      </c>
      <c r="J24" s="146">
        <v>2340083</v>
      </c>
      <c r="K24" s="146"/>
      <c r="L24" s="146"/>
      <c r="M24" s="146"/>
      <c r="N24" s="146"/>
      <c r="O24" s="146"/>
      <c r="P24" s="146"/>
      <c r="Q24" s="146"/>
      <c r="R24" s="148"/>
      <c r="S24" s="143">
        <f t="shared" si="0"/>
        <v>9360331</v>
      </c>
      <c r="T24" s="144">
        <f t="shared" si="1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</row>
    <row r="25" spans="1:83" s="7" customFormat="1" ht="20.100000000000001" hidden="1" customHeight="1" thickBot="1" x14ac:dyDescent="0.35">
      <c r="A25" s="277"/>
      <c r="B25" s="94">
        <v>6</v>
      </c>
      <c r="C25" s="106" t="s">
        <v>40</v>
      </c>
      <c r="D25" s="251"/>
      <c r="E25" s="114"/>
      <c r="F25" s="146"/>
      <c r="G25" s="146"/>
      <c r="H25" s="146"/>
      <c r="I25" s="147"/>
      <c r="J25" s="146"/>
      <c r="K25" s="146"/>
      <c r="L25" s="146"/>
      <c r="M25" s="146"/>
      <c r="N25" s="146"/>
      <c r="O25" s="146"/>
      <c r="P25" s="146"/>
      <c r="Q25" s="146"/>
      <c r="R25" s="148"/>
      <c r="S25" s="143">
        <f t="shared" si="0"/>
        <v>0</v>
      </c>
      <c r="T25" s="144">
        <f t="shared" si="1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</row>
    <row r="26" spans="1:83" s="7" customFormat="1" ht="20.100000000000001" hidden="1" customHeight="1" thickBot="1" x14ac:dyDescent="0.35">
      <c r="A26" s="277"/>
      <c r="B26" s="94">
        <v>7</v>
      </c>
      <c r="C26" s="106" t="s">
        <v>41</v>
      </c>
      <c r="D26" s="251"/>
      <c r="E26" s="114"/>
      <c r="F26" s="146"/>
      <c r="G26" s="146"/>
      <c r="H26" s="146"/>
      <c r="I26" s="147"/>
      <c r="J26" s="146"/>
      <c r="K26" s="146"/>
      <c r="L26" s="146"/>
      <c r="M26" s="146"/>
      <c r="N26" s="146"/>
      <c r="O26" s="146"/>
      <c r="P26" s="146"/>
      <c r="Q26" s="146"/>
      <c r="R26" s="148"/>
      <c r="S26" s="143">
        <f t="shared" si="0"/>
        <v>0</v>
      </c>
      <c r="T26" s="144">
        <f t="shared" si="1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</row>
    <row r="27" spans="1:83" s="7" customFormat="1" ht="20.100000000000001" hidden="1" customHeight="1" thickBot="1" x14ac:dyDescent="0.25">
      <c r="A27" s="277"/>
      <c r="B27" s="94"/>
      <c r="C27" s="106" t="s">
        <v>42</v>
      </c>
      <c r="D27" s="251"/>
      <c r="E27" s="114"/>
      <c r="F27" s="146"/>
      <c r="G27" s="146"/>
      <c r="H27" s="146"/>
      <c r="I27" s="147"/>
      <c r="J27" s="146"/>
      <c r="K27" s="146"/>
      <c r="L27" s="146"/>
      <c r="M27" s="146"/>
      <c r="N27" s="146"/>
      <c r="O27" s="146"/>
      <c r="P27" s="146"/>
      <c r="Q27" s="146"/>
      <c r="R27" s="148"/>
      <c r="S27" s="143">
        <f t="shared" si="0"/>
        <v>0</v>
      </c>
      <c r="T27" s="144">
        <f t="shared" si="1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</row>
    <row r="28" spans="1:83" s="7" customFormat="1" ht="20.100000000000001" hidden="1" customHeight="1" thickBot="1" x14ac:dyDescent="0.25">
      <c r="A28" s="277"/>
      <c r="B28" s="94">
        <v>10</v>
      </c>
      <c r="C28" s="106" t="s">
        <v>43</v>
      </c>
      <c r="D28" s="251"/>
      <c r="E28" s="114"/>
      <c r="F28" s="146"/>
      <c r="G28" s="146"/>
      <c r="H28" s="146"/>
      <c r="I28" s="147"/>
      <c r="J28" s="146"/>
      <c r="K28" s="146"/>
      <c r="L28" s="146"/>
      <c r="M28" s="146"/>
      <c r="N28" s="146"/>
      <c r="O28" s="146"/>
      <c r="P28" s="146"/>
      <c r="Q28" s="146"/>
      <c r="R28" s="148"/>
      <c r="S28" s="143">
        <f t="shared" si="0"/>
        <v>0</v>
      </c>
      <c r="T28" s="144">
        <f t="shared" si="1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</row>
    <row r="29" spans="1:83" s="7" customFormat="1" ht="20.100000000000001" hidden="1" customHeight="1" thickBot="1" x14ac:dyDescent="0.25">
      <c r="A29" s="277"/>
      <c r="B29" s="94">
        <v>11</v>
      </c>
      <c r="C29" s="106" t="s">
        <v>44</v>
      </c>
      <c r="D29" s="251"/>
      <c r="E29" s="114"/>
      <c r="F29" s="146"/>
      <c r="G29" s="146"/>
      <c r="H29" s="146"/>
      <c r="I29" s="147"/>
      <c r="J29" s="146"/>
      <c r="K29" s="146"/>
      <c r="L29" s="146"/>
      <c r="M29" s="146"/>
      <c r="N29" s="146"/>
      <c r="O29" s="146"/>
      <c r="P29" s="146"/>
      <c r="Q29" s="146"/>
      <c r="R29" s="148"/>
      <c r="S29" s="143">
        <f t="shared" si="0"/>
        <v>0</v>
      </c>
      <c r="T29" s="144">
        <f t="shared" si="1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</row>
    <row r="30" spans="1:83" s="7" customFormat="1" ht="20.100000000000001" customHeight="1" thickBot="1" x14ac:dyDescent="0.25">
      <c r="A30" s="277"/>
      <c r="B30" s="94">
        <v>12</v>
      </c>
      <c r="C30" s="106" t="s">
        <v>45</v>
      </c>
      <c r="D30" s="251">
        <v>2069</v>
      </c>
      <c r="E30" s="114">
        <v>134754963</v>
      </c>
      <c r="F30" s="146"/>
      <c r="G30" s="146"/>
      <c r="H30" s="146"/>
      <c r="I30" s="147"/>
      <c r="J30" s="146"/>
      <c r="K30" s="146"/>
      <c r="L30" s="146"/>
      <c r="M30" s="146"/>
      <c r="N30" s="146"/>
      <c r="O30" s="146"/>
      <c r="P30" s="146"/>
      <c r="Q30" s="146"/>
      <c r="R30" s="148"/>
      <c r="S30" s="143">
        <f t="shared" si="0"/>
        <v>0</v>
      </c>
      <c r="T30" s="144">
        <f t="shared" si="1"/>
        <v>0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</row>
    <row r="31" spans="1:83" s="7" customFormat="1" ht="20.100000000000001" customHeight="1" thickBot="1" x14ac:dyDescent="0.25">
      <c r="A31" s="277"/>
      <c r="B31" s="94">
        <v>8</v>
      </c>
      <c r="C31" s="106" t="s">
        <v>46</v>
      </c>
      <c r="D31" s="251">
        <v>2072</v>
      </c>
      <c r="E31" s="114">
        <v>70588148</v>
      </c>
      <c r="F31" s="146">
        <f>+J31</f>
        <v>35294074</v>
      </c>
      <c r="G31" s="146"/>
      <c r="H31" s="146"/>
      <c r="I31" s="147"/>
      <c r="J31" s="146">
        <v>35294074</v>
      </c>
      <c r="K31" s="146"/>
      <c r="L31" s="146"/>
      <c r="M31" s="146"/>
      <c r="N31" s="146"/>
      <c r="O31" s="146"/>
      <c r="P31" s="146"/>
      <c r="Q31" s="146"/>
      <c r="R31" s="148"/>
      <c r="S31" s="143">
        <f t="shared" si="0"/>
        <v>35294074</v>
      </c>
      <c r="T31" s="144">
        <f t="shared" si="1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</row>
    <row r="32" spans="1:83" s="7" customFormat="1" ht="20.100000000000001" hidden="1" customHeight="1" thickBot="1" x14ac:dyDescent="0.25">
      <c r="A32" s="277"/>
      <c r="B32" s="94">
        <v>7</v>
      </c>
      <c r="C32" s="106" t="s">
        <v>47</v>
      </c>
      <c r="D32" s="251"/>
      <c r="E32" s="114"/>
      <c r="F32" s="146"/>
      <c r="G32" s="146"/>
      <c r="H32" s="146"/>
      <c r="I32" s="147"/>
      <c r="J32" s="146"/>
      <c r="K32" s="146"/>
      <c r="L32" s="146"/>
      <c r="M32" s="146"/>
      <c r="N32" s="146"/>
      <c r="O32" s="146"/>
      <c r="P32" s="146"/>
      <c r="Q32" s="146"/>
      <c r="R32" s="148"/>
      <c r="S32" s="143">
        <f t="shared" si="0"/>
        <v>0</v>
      </c>
      <c r="T32" s="144">
        <f t="shared" si="1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</row>
    <row r="33" spans="1:83" s="7" customFormat="1" ht="19.5" customHeight="1" thickBot="1" x14ac:dyDescent="0.25">
      <c r="A33" s="277"/>
      <c r="B33" s="94">
        <v>9</v>
      </c>
      <c r="C33" s="106" t="s">
        <v>48</v>
      </c>
      <c r="D33" s="251" t="s">
        <v>31</v>
      </c>
      <c r="E33" s="114">
        <f>+G33*12</f>
        <v>-26435436</v>
      </c>
      <c r="F33" s="146">
        <f>SUM(G33:R33)</f>
        <v>-8811812</v>
      </c>
      <c r="G33" s="146">
        <v>-2202953</v>
      </c>
      <c r="H33" s="146">
        <v>-2202953</v>
      </c>
      <c r="I33" s="147">
        <v>-2202953</v>
      </c>
      <c r="J33" s="146">
        <v>-2202953</v>
      </c>
      <c r="K33" s="146"/>
      <c r="L33" s="146"/>
      <c r="M33" s="146"/>
      <c r="N33" s="146"/>
      <c r="O33" s="146"/>
      <c r="P33" s="146"/>
      <c r="Q33" s="146"/>
      <c r="R33" s="148"/>
      <c r="S33" s="143">
        <f t="shared" si="0"/>
        <v>-8811812</v>
      </c>
      <c r="T33" s="144">
        <f t="shared" si="1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</row>
    <row r="34" spans="1:83" s="7" customFormat="1" ht="19.5" customHeight="1" thickBot="1" x14ac:dyDescent="0.25">
      <c r="A34" s="277"/>
      <c r="B34" s="94">
        <v>10</v>
      </c>
      <c r="C34" s="106" t="s">
        <v>49</v>
      </c>
      <c r="D34" s="251" t="s">
        <v>31</v>
      </c>
      <c r="E34" s="114">
        <f>+G34*12</f>
        <v>-51548196</v>
      </c>
      <c r="F34" s="146">
        <f>SUM(G34:R34)</f>
        <v>-17182732</v>
      </c>
      <c r="G34" s="146">
        <v>-4295683</v>
      </c>
      <c r="H34" s="146">
        <v>-4295683</v>
      </c>
      <c r="I34" s="147">
        <v>-4295683</v>
      </c>
      <c r="J34" s="146">
        <v>-4295683</v>
      </c>
      <c r="K34" s="146"/>
      <c r="L34" s="146"/>
      <c r="M34" s="146"/>
      <c r="N34" s="146"/>
      <c r="O34" s="146"/>
      <c r="P34" s="146"/>
      <c r="Q34" s="146"/>
      <c r="R34" s="148"/>
      <c r="S34" s="143">
        <f t="shared" si="0"/>
        <v>-17182732</v>
      </c>
      <c r="T34" s="144">
        <f t="shared" si="1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</row>
    <row r="35" spans="1:83" s="7" customFormat="1" ht="20.100000000000001" hidden="1" customHeight="1" thickBot="1" x14ac:dyDescent="0.25">
      <c r="A35" s="277"/>
      <c r="B35" s="94">
        <v>11</v>
      </c>
      <c r="C35" s="106" t="s">
        <v>50</v>
      </c>
      <c r="D35" s="251" t="s">
        <v>31</v>
      </c>
      <c r="E35" s="114"/>
      <c r="F35" s="146"/>
      <c r="G35" s="146"/>
      <c r="H35" s="146"/>
      <c r="I35" s="147"/>
      <c r="J35" s="146"/>
      <c r="K35" s="146"/>
      <c r="L35" s="146"/>
      <c r="M35" s="146"/>
      <c r="N35" s="146"/>
      <c r="O35" s="146"/>
      <c r="P35" s="146"/>
      <c r="Q35" s="146"/>
      <c r="R35" s="148"/>
      <c r="S35" s="143">
        <f t="shared" si="0"/>
        <v>0</v>
      </c>
      <c r="T35" s="144">
        <f t="shared" si="1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</row>
    <row r="36" spans="1:83" s="8" customFormat="1" ht="20.100000000000001" hidden="1" customHeight="1" thickBot="1" x14ac:dyDescent="0.25">
      <c r="A36" s="277"/>
      <c r="B36" s="94">
        <v>17</v>
      </c>
      <c r="C36" s="106" t="s">
        <v>51</v>
      </c>
      <c r="D36" s="251"/>
      <c r="E36" s="114"/>
      <c r="F36" s="146"/>
      <c r="G36" s="146"/>
      <c r="H36" s="146"/>
      <c r="I36" s="147"/>
      <c r="J36" s="146"/>
      <c r="K36" s="146"/>
      <c r="L36" s="146"/>
      <c r="M36" s="146"/>
      <c r="N36" s="146"/>
      <c r="O36" s="146"/>
      <c r="P36" s="146"/>
      <c r="Q36" s="146"/>
      <c r="R36" s="148"/>
      <c r="S36" s="143">
        <f t="shared" si="0"/>
        <v>0</v>
      </c>
      <c r="T36" s="144">
        <f t="shared" si="1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</row>
    <row r="37" spans="1:83" s="9" customFormat="1" ht="20.100000000000001" hidden="1" customHeight="1" thickBot="1" x14ac:dyDescent="0.25">
      <c r="A37" s="277"/>
      <c r="B37" s="94">
        <v>18</v>
      </c>
      <c r="C37" s="106" t="s">
        <v>52</v>
      </c>
      <c r="D37" s="251"/>
      <c r="E37" s="114"/>
      <c r="F37" s="146"/>
      <c r="G37" s="146"/>
      <c r="H37" s="146"/>
      <c r="I37" s="147"/>
      <c r="J37" s="146"/>
      <c r="K37" s="146"/>
      <c r="L37" s="146"/>
      <c r="M37" s="146"/>
      <c r="N37" s="146"/>
      <c r="O37" s="146"/>
      <c r="P37" s="146"/>
      <c r="Q37" s="146"/>
      <c r="R37" s="148"/>
      <c r="S37" s="143">
        <f t="shared" si="0"/>
        <v>0</v>
      </c>
      <c r="T37" s="144">
        <f t="shared" si="1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</row>
    <row r="38" spans="1:83" s="9" customFormat="1" ht="20.100000000000001" hidden="1" customHeight="1" thickBot="1" x14ac:dyDescent="0.25">
      <c r="A38" s="277"/>
      <c r="B38" s="94"/>
      <c r="C38" s="106" t="s">
        <v>53</v>
      </c>
      <c r="D38" s="251"/>
      <c r="E38" s="114"/>
      <c r="F38" s="146"/>
      <c r="G38" s="146"/>
      <c r="H38" s="146"/>
      <c r="I38" s="147"/>
      <c r="J38" s="146"/>
      <c r="K38" s="146"/>
      <c r="L38" s="146"/>
      <c r="M38" s="146"/>
      <c r="N38" s="146"/>
      <c r="O38" s="146"/>
      <c r="P38" s="146"/>
      <c r="Q38" s="146"/>
      <c r="R38" s="148"/>
      <c r="S38" s="143">
        <f t="shared" si="0"/>
        <v>0</v>
      </c>
      <c r="T38" s="144">
        <f t="shared" si="1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</row>
    <row r="39" spans="1:83" s="7" customFormat="1" ht="20.100000000000001" customHeight="1" thickBot="1" x14ac:dyDescent="0.25">
      <c r="A39" s="277"/>
      <c r="B39" s="94">
        <v>12</v>
      </c>
      <c r="C39" s="106" t="s">
        <v>54</v>
      </c>
      <c r="D39" s="251">
        <v>2130</v>
      </c>
      <c r="E39" s="114"/>
      <c r="F39" s="146">
        <v>89836642</v>
      </c>
      <c r="G39" s="149"/>
      <c r="H39" s="146"/>
      <c r="I39" s="147"/>
      <c r="J39" s="146"/>
      <c r="K39" s="146"/>
      <c r="L39" s="146"/>
      <c r="M39" s="146"/>
      <c r="N39" s="146"/>
      <c r="O39" s="146"/>
      <c r="P39" s="146"/>
      <c r="Q39" s="146"/>
      <c r="R39" s="148"/>
      <c r="S39" s="143">
        <f t="shared" si="0"/>
        <v>0</v>
      </c>
      <c r="T39" s="144">
        <f t="shared" si="1"/>
        <v>89836642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</row>
    <row r="40" spans="1:83" s="7" customFormat="1" ht="20.100000000000001" hidden="1" customHeight="1" thickBot="1" x14ac:dyDescent="0.25">
      <c r="A40" s="277"/>
      <c r="B40" s="94">
        <v>20</v>
      </c>
      <c r="C40" s="106" t="s">
        <v>55</v>
      </c>
      <c r="D40" s="251" t="s">
        <v>31</v>
      </c>
      <c r="E40" s="114"/>
      <c r="F40" s="146"/>
      <c r="G40" s="149"/>
      <c r="H40" s="146"/>
      <c r="I40" s="147"/>
      <c r="J40" s="146"/>
      <c r="K40" s="146"/>
      <c r="L40" s="146"/>
      <c r="M40" s="146"/>
      <c r="N40" s="146"/>
      <c r="O40" s="146"/>
      <c r="P40" s="146"/>
      <c r="Q40" s="146"/>
      <c r="R40" s="148"/>
      <c r="S40" s="143">
        <f t="shared" si="0"/>
        <v>0</v>
      </c>
      <c r="T40" s="144">
        <f t="shared" si="1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</row>
    <row r="41" spans="1:83" s="10" customFormat="1" ht="20.100000000000001" customHeight="1" thickBot="1" x14ac:dyDescent="0.25">
      <c r="A41" s="277"/>
      <c r="B41" s="94">
        <v>13</v>
      </c>
      <c r="C41" s="106" t="s">
        <v>56</v>
      </c>
      <c r="D41" s="251" t="s">
        <v>31</v>
      </c>
      <c r="E41" s="114"/>
      <c r="F41" s="146">
        <f>SUM(G41:R41)</f>
        <v>5149936</v>
      </c>
      <c r="G41" s="146">
        <v>47128</v>
      </c>
      <c r="H41" s="146">
        <v>683444</v>
      </c>
      <c r="I41" s="147">
        <f>3688792+365286</f>
        <v>4054078</v>
      </c>
      <c r="J41" s="146">
        <v>365286</v>
      </c>
      <c r="K41" s="146"/>
      <c r="L41" s="146"/>
      <c r="M41" s="146"/>
      <c r="N41" s="146"/>
      <c r="O41" s="146"/>
      <c r="P41" s="146"/>
      <c r="Q41" s="146"/>
      <c r="R41" s="148"/>
      <c r="S41" s="143">
        <f t="shared" si="0"/>
        <v>5149936</v>
      </c>
      <c r="T41" s="144">
        <f t="shared" si="1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</row>
    <row r="42" spans="1:83" s="10" customFormat="1" ht="20.100000000000001" hidden="1" customHeight="1" thickBot="1" x14ac:dyDescent="0.25">
      <c r="A42" s="277"/>
      <c r="B42" s="94">
        <v>22</v>
      </c>
      <c r="C42" s="106" t="s">
        <v>57</v>
      </c>
      <c r="D42" s="251" t="s">
        <v>31</v>
      </c>
      <c r="E42" s="114"/>
      <c r="F42" s="146"/>
      <c r="G42" s="146"/>
      <c r="H42" s="146"/>
      <c r="I42" s="147"/>
      <c r="J42" s="146"/>
      <c r="K42" s="146"/>
      <c r="L42" s="146"/>
      <c r="M42" s="146"/>
      <c r="N42" s="146"/>
      <c r="O42" s="146"/>
      <c r="P42" s="146"/>
      <c r="Q42" s="146"/>
      <c r="R42" s="148"/>
      <c r="S42" s="143">
        <f t="shared" si="0"/>
        <v>0</v>
      </c>
      <c r="T42" s="144">
        <f t="shared" si="1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</row>
    <row r="43" spans="1:83" s="10" customFormat="1" ht="20.100000000000001" hidden="1" customHeight="1" thickBot="1" x14ac:dyDescent="0.3">
      <c r="A43" s="277"/>
      <c r="B43" s="94">
        <v>9</v>
      </c>
      <c r="C43" s="106" t="s">
        <v>58</v>
      </c>
      <c r="D43" s="251"/>
      <c r="E43" s="114"/>
      <c r="F43" s="146"/>
      <c r="G43" s="146"/>
      <c r="H43" s="146"/>
      <c r="I43" s="147"/>
      <c r="J43" s="146"/>
      <c r="K43" s="146"/>
      <c r="L43" s="146"/>
      <c r="M43" s="146"/>
      <c r="N43" s="146"/>
      <c r="O43" s="146"/>
      <c r="P43" s="146"/>
      <c r="Q43" s="146"/>
      <c r="R43" s="148"/>
      <c r="S43" s="143">
        <f t="shared" si="0"/>
        <v>0</v>
      </c>
      <c r="T43" s="144">
        <f t="shared" si="1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</row>
    <row r="44" spans="1:83" s="10" customFormat="1" ht="20.100000000000001" hidden="1" customHeight="1" thickBot="1" x14ac:dyDescent="0.3">
      <c r="A44" s="277"/>
      <c r="B44" s="94">
        <v>24</v>
      </c>
      <c r="C44" s="106" t="s">
        <v>59</v>
      </c>
      <c r="D44" s="251"/>
      <c r="E44" s="114"/>
      <c r="F44" s="146"/>
      <c r="G44" s="146"/>
      <c r="H44" s="146"/>
      <c r="I44" s="147"/>
      <c r="J44" s="146"/>
      <c r="K44" s="146"/>
      <c r="L44" s="146"/>
      <c r="M44" s="146"/>
      <c r="N44" s="146"/>
      <c r="O44" s="146"/>
      <c r="P44" s="146"/>
      <c r="Q44" s="146"/>
      <c r="R44" s="148"/>
      <c r="S44" s="143">
        <f t="shared" si="0"/>
        <v>0</v>
      </c>
      <c r="T44" s="144">
        <f t="shared" si="1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</row>
    <row r="45" spans="1:83" s="10" customFormat="1" ht="20.100000000000001" hidden="1" customHeight="1" thickBot="1" x14ac:dyDescent="0.3">
      <c r="A45" s="277"/>
      <c r="B45" s="94">
        <v>25</v>
      </c>
      <c r="C45" s="106" t="s">
        <v>60</v>
      </c>
      <c r="D45" s="251"/>
      <c r="E45" s="114"/>
      <c r="F45" s="146"/>
      <c r="G45" s="146"/>
      <c r="H45" s="146"/>
      <c r="I45" s="147"/>
      <c r="J45" s="146"/>
      <c r="K45" s="146"/>
      <c r="L45" s="146"/>
      <c r="M45" s="146"/>
      <c r="N45" s="146"/>
      <c r="O45" s="146"/>
      <c r="P45" s="146"/>
      <c r="Q45" s="146"/>
      <c r="R45" s="148"/>
      <c r="S45" s="143">
        <f t="shared" si="0"/>
        <v>0</v>
      </c>
      <c r="T45" s="144">
        <f t="shared" si="1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</row>
    <row r="46" spans="1:83" s="10" customFormat="1" ht="20.100000000000001" customHeight="1" thickBot="1" x14ac:dyDescent="0.3">
      <c r="A46" s="277"/>
      <c r="B46" s="94">
        <v>14</v>
      </c>
      <c r="C46" s="106" t="s">
        <v>61</v>
      </c>
      <c r="D46" s="251">
        <v>2228</v>
      </c>
      <c r="E46" s="114">
        <v>8780800</v>
      </c>
      <c r="F46" s="146">
        <f>+J46</f>
        <v>6146560</v>
      </c>
      <c r="G46" s="146"/>
      <c r="H46" s="146"/>
      <c r="I46" s="147"/>
      <c r="J46" s="146">
        <v>6146560</v>
      </c>
      <c r="K46" s="146"/>
      <c r="L46" s="146"/>
      <c r="M46" s="146"/>
      <c r="N46" s="146"/>
      <c r="O46" s="146"/>
      <c r="P46" s="146"/>
      <c r="Q46" s="146"/>
      <c r="R46" s="148"/>
      <c r="S46" s="143">
        <f t="shared" si="0"/>
        <v>6146560</v>
      </c>
      <c r="T46" s="144">
        <f t="shared" si="1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</row>
    <row r="47" spans="1:83" s="10" customFormat="1" ht="20.100000000000001" customHeight="1" thickBot="1" x14ac:dyDescent="0.3">
      <c r="A47" s="277"/>
      <c r="B47" s="94">
        <v>15</v>
      </c>
      <c r="C47" s="106" t="s">
        <v>62</v>
      </c>
      <c r="D47" s="251">
        <v>2228</v>
      </c>
      <c r="E47" s="114">
        <v>192649023</v>
      </c>
      <c r="F47" s="146">
        <f>+J47</f>
        <v>134854316.09999999</v>
      </c>
      <c r="G47" s="146"/>
      <c r="H47" s="146"/>
      <c r="I47" s="147"/>
      <c r="J47" s="146">
        <v>134854316.09999999</v>
      </c>
      <c r="K47" s="146"/>
      <c r="L47" s="146"/>
      <c r="M47" s="146"/>
      <c r="N47" s="146"/>
      <c r="O47" s="146"/>
      <c r="P47" s="146"/>
      <c r="Q47" s="146"/>
      <c r="R47" s="148"/>
      <c r="S47" s="143">
        <f t="shared" si="0"/>
        <v>134854316.09999999</v>
      </c>
      <c r="T47" s="144">
        <f t="shared" si="1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</row>
    <row r="48" spans="1:83" s="10" customFormat="1" ht="20.100000000000001" hidden="1" customHeight="1" thickBot="1" x14ac:dyDescent="0.3">
      <c r="A48" s="277"/>
      <c r="B48" s="94">
        <v>12</v>
      </c>
      <c r="C48" s="106" t="s">
        <v>63</v>
      </c>
      <c r="D48" s="251"/>
      <c r="E48" s="114"/>
      <c r="F48" s="146"/>
      <c r="G48" s="146"/>
      <c r="H48" s="146"/>
      <c r="I48" s="147"/>
      <c r="J48" s="146"/>
      <c r="K48" s="146"/>
      <c r="L48" s="146"/>
      <c r="M48" s="146"/>
      <c r="N48" s="146"/>
      <c r="O48" s="146"/>
      <c r="P48" s="146"/>
      <c r="Q48" s="146"/>
      <c r="R48" s="148"/>
      <c r="S48" s="143">
        <f t="shared" si="0"/>
        <v>0</v>
      </c>
      <c r="T48" s="144">
        <f t="shared" si="1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</row>
    <row r="49" spans="1:83" s="10" customFormat="1" ht="20.100000000000001" hidden="1" customHeight="1" thickBot="1" x14ac:dyDescent="0.3">
      <c r="A49" s="277"/>
      <c r="B49" s="94">
        <v>16</v>
      </c>
      <c r="C49" s="106" t="s">
        <v>64</v>
      </c>
      <c r="D49" s="251"/>
      <c r="E49" s="114"/>
      <c r="F49" s="146"/>
      <c r="G49" s="146"/>
      <c r="H49" s="146"/>
      <c r="I49" s="147"/>
      <c r="J49" s="146"/>
      <c r="K49" s="146"/>
      <c r="L49" s="146"/>
      <c r="M49" s="146"/>
      <c r="N49" s="146"/>
      <c r="O49" s="146"/>
      <c r="P49" s="146"/>
      <c r="Q49" s="146"/>
      <c r="R49" s="148"/>
      <c r="S49" s="143">
        <f t="shared" si="0"/>
        <v>0</v>
      </c>
      <c r="T49" s="144">
        <f t="shared" si="1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</row>
    <row r="50" spans="1:83" s="10" customFormat="1" ht="20.100000000000001" hidden="1" customHeight="1" thickBot="1" x14ac:dyDescent="0.3">
      <c r="A50" s="277"/>
      <c r="B50" s="94">
        <v>30</v>
      </c>
      <c r="C50" s="106" t="s">
        <v>65</v>
      </c>
      <c r="D50" s="251"/>
      <c r="E50" s="114"/>
      <c r="F50" s="146"/>
      <c r="G50" s="146"/>
      <c r="H50" s="146"/>
      <c r="I50" s="147"/>
      <c r="J50" s="146"/>
      <c r="K50" s="146"/>
      <c r="L50" s="146"/>
      <c r="M50" s="146"/>
      <c r="N50" s="146"/>
      <c r="O50" s="146"/>
      <c r="P50" s="146"/>
      <c r="Q50" s="146"/>
      <c r="R50" s="148"/>
      <c r="S50" s="143">
        <f t="shared" si="0"/>
        <v>0</v>
      </c>
      <c r="T50" s="144">
        <f t="shared" si="1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</row>
    <row r="51" spans="1:83" s="10" customFormat="1" ht="20.100000000000001" hidden="1" customHeight="1" thickBot="1" x14ac:dyDescent="0.3">
      <c r="A51" s="277"/>
      <c r="B51" s="94">
        <v>17</v>
      </c>
      <c r="C51" s="106" t="s">
        <v>66</v>
      </c>
      <c r="D51" s="251"/>
      <c r="E51" s="114"/>
      <c r="F51" s="146"/>
      <c r="G51" s="146"/>
      <c r="H51" s="146"/>
      <c r="I51" s="147"/>
      <c r="J51" s="146"/>
      <c r="K51" s="146"/>
      <c r="L51" s="146"/>
      <c r="M51" s="146"/>
      <c r="N51" s="146"/>
      <c r="O51" s="146"/>
      <c r="P51" s="146"/>
      <c r="Q51" s="146"/>
      <c r="R51" s="148"/>
      <c r="S51" s="143">
        <f t="shared" si="0"/>
        <v>0</v>
      </c>
      <c r="T51" s="144">
        <f t="shared" si="1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</row>
    <row r="52" spans="1:83" s="10" customFormat="1" ht="20.100000000000001" hidden="1" customHeight="1" thickBot="1" x14ac:dyDescent="0.3">
      <c r="A52" s="277"/>
      <c r="B52" s="94">
        <v>32</v>
      </c>
      <c r="C52" s="106" t="s">
        <v>67</v>
      </c>
      <c r="D52" s="251"/>
      <c r="E52" s="114"/>
      <c r="F52" s="146"/>
      <c r="G52" s="146"/>
      <c r="H52" s="146"/>
      <c r="I52" s="147"/>
      <c r="J52" s="146"/>
      <c r="K52" s="146"/>
      <c r="L52" s="146"/>
      <c r="M52" s="146"/>
      <c r="N52" s="146"/>
      <c r="O52" s="146"/>
      <c r="P52" s="146"/>
      <c r="Q52" s="146"/>
      <c r="R52" s="148"/>
      <c r="S52" s="143">
        <f t="shared" si="0"/>
        <v>0</v>
      </c>
      <c r="T52" s="144">
        <f t="shared" si="1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</row>
    <row r="53" spans="1:83" s="10" customFormat="1" ht="20.100000000000001" hidden="1" customHeight="1" thickBot="1" x14ac:dyDescent="0.3">
      <c r="A53" s="277"/>
      <c r="B53" s="94">
        <v>33</v>
      </c>
      <c r="C53" s="106" t="s">
        <v>68</v>
      </c>
      <c r="D53" s="251"/>
      <c r="E53" s="114"/>
      <c r="F53" s="146"/>
      <c r="G53" s="146"/>
      <c r="H53" s="146"/>
      <c r="I53" s="147"/>
      <c r="J53" s="146"/>
      <c r="K53" s="146"/>
      <c r="L53" s="146"/>
      <c r="M53" s="146"/>
      <c r="N53" s="146"/>
      <c r="O53" s="146"/>
      <c r="P53" s="146"/>
      <c r="Q53" s="146"/>
      <c r="R53" s="148"/>
      <c r="S53" s="143">
        <f t="shared" si="0"/>
        <v>0</v>
      </c>
      <c r="T53" s="144">
        <f t="shared" si="1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</row>
    <row r="54" spans="1:83" s="10" customFormat="1" ht="20.100000000000001" hidden="1" customHeight="1" thickBot="1" x14ac:dyDescent="0.3">
      <c r="A54" s="277"/>
      <c r="B54" s="94">
        <v>14</v>
      </c>
      <c r="C54" s="106" t="s">
        <v>69</v>
      </c>
      <c r="D54" s="255"/>
      <c r="E54" s="114"/>
      <c r="F54" s="146"/>
      <c r="G54" s="146"/>
      <c r="H54" s="146"/>
      <c r="I54" s="147"/>
      <c r="J54" s="146"/>
      <c r="K54" s="146"/>
      <c r="L54" s="146"/>
      <c r="M54" s="146"/>
      <c r="N54" s="146"/>
      <c r="O54" s="146"/>
      <c r="P54" s="146"/>
      <c r="Q54" s="146"/>
      <c r="R54" s="148"/>
      <c r="S54" s="143">
        <f t="shared" si="0"/>
        <v>0</v>
      </c>
      <c r="T54" s="144">
        <f t="shared" si="1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</row>
    <row r="55" spans="1:83" s="10" customFormat="1" ht="20.100000000000001" customHeight="1" thickBot="1" x14ac:dyDescent="0.3">
      <c r="A55" s="277"/>
      <c r="B55" s="94">
        <v>18</v>
      </c>
      <c r="C55" s="106" t="s">
        <v>70</v>
      </c>
      <c r="D55" s="252">
        <v>2077</v>
      </c>
      <c r="E55" s="114">
        <v>2162684</v>
      </c>
      <c r="F55" s="146">
        <f>+J55</f>
        <v>1513878.7999999998</v>
      </c>
      <c r="G55" s="146"/>
      <c r="H55" s="146"/>
      <c r="I55" s="147"/>
      <c r="J55" s="146">
        <v>1513878.7999999998</v>
      </c>
      <c r="K55" s="146"/>
      <c r="L55" s="146"/>
      <c r="M55" s="146"/>
      <c r="N55" s="146"/>
      <c r="O55" s="146"/>
      <c r="P55" s="146"/>
      <c r="Q55" s="146"/>
      <c r="R55" s="148"/>
      <c r="S55" s="143">
        <f t="shared" si="0"/>
        <v>1513878.7999999998</v>
      </c>
      <c r="T55" s="144">
        <f t="shared" si="1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</row>
    <row r="56" spans="1:83" s="10" customFormat="1" ht="20.100000000000001" customHeight="1" thickBot="1" x14ac:dyDescent="0.3">
      <c r="A56" s="277"/>
      <c r="B56" s="94">
        <v>19</v>
      </c>
      <c r="C56" s="106" t="s">
        <v>71</v>
      </c>
      <c r="D56" s="251">
        <v>2077</v>
      </c>
      <c r="E56" s="114">
        <v>61122600</v>
      </c>
      <c r="F56" s="146">
        <f>+J56</f>
        <v>42785820</v>
      </c>
      <c r="G56" s="146"/>
      <c r="H56" s="146"/>
      <c r="I56" s="147"/>
      <c r="J56" s="146">
        <v>42785820</v>
      </c>
      <c r="K56" s="146"/>
      <c r="L56" s="146"/>
      <c r="M56" s="146"/>
      <c r="N56" s="146"/>
      <c r="O56" s="146"/>
      <c r="P56" s="146"/>
      <c r="Q56" s="146"/>
      <c r="R56" s="148"/>
      <c r="S56" s="143">
        <f t="shared" si="0"/>
        <v>42785820</v>
      </c>
      <c r="T56" s="144">
        <f t="shared" si="1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</row>
    <row r="57" spans="1:83" s="10" customFormat="1" ht="20.100000000000001" hidden="1" customHeight="1" thickBot="1" x14ac:dyDescent="0.3">
      <c r="A57" s="277"/>
      <c r="B57" s="94">
        <v>37</v>
      </c>
      <c r="C57" s="106" t="s">
        <v>72</v>
      </c>
      <c r="D57" s="251"/>
      <c r="E57" s="114"/>
      <c r="F57" s="146"/>
      <c r="G57" s="146"/>
      <c r="H57" s="146"/>
      <c r="I57" s="147"/>
      <c r="J57" s="146"/>
      <c r="K57" s="146"/>
      <c r="L57" s="146"/>
      <c r="M57" s="146"/>
      <c r="N57" s="146"/>
      <c r="O57" s="146"/>
      <c r="P57" s="146"/>
      <c r="Q57" s="146"/>
      <c r="R57" s="148"/>
      <c r="S57" s="143">
        <f t="shared" si="0"/>
        <v>0</v>
      </c>
      <c r="T57" s="144">
        <f t="shared" si="1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</row>
    <row r="58" spans="1:83" s="10" customFormat="1" ht="20.100000000000001" hidden="1" customHeight="1" thickBot="1" x14ac:dyDescent="0.3">
      <c r="A58" s="277"/>
      <c r="B58" s="94">
        <v>20</v>
      </c>
      <c r="C58" s="106" t="s">
        <v>73</v>
      </c>
      <c r="D58" s="255"/>
      <c r="E58" s="114"/>
      <c r="F58" s="146"/>
      <c r="G58" s="146"/>
      <c r="H58" s="146"/>
      <c r="I58" s="147"/>
      <c r="J58" s="146"/>
      <c r="K58" s="146"/>
      <c r="L58" s="146"/>
      <c r="M58" s="146"/>
      <c r="N58" s="146"/>
      <c r="O58" s="146"/>
      <c r="P58" s="146"/>
      <c r="Q58" s="146"/>
      <c r="R58" s="148"/>
      <c r="S58" s="143">
        <f t="shared" si="0"/>
        <v>0</v>
      </c>
      <c r="T58" s="144">
        <f t="shared" si="1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</row>
    <row r="59" spans="1:83" s="10" customFormat="1" ht="20.100000000000001" hidden="1" customHeight="1" thickBot="1" x14ac:dyDescent="0.3">
      <c r="A59" s="277"/>
      <c r="B59" s="94">
        <v>21</v>
      </c>
      <c r="C59" s="106" t="s">
        <v>74</v>
      </c>
      <c r="D59" s="255"/>
      <c r="E59" s="114"/>
      <c r="F59" s="146"/>
      <c r="G59" s="146"/>
      <c r="H59" s="146"/>
      <c r="I59" s="147"/>
      <c r="J59" s="146"/>
      <c r="K59" s="146"/>
      <c r="L59" s="146"/>
      <c r="M59" s="146"/>
      <c r="N59" s="146"/>
      <c r="O59" s="146"/>
      <c r="P59" s="146"/>
      <c r="Q59" s="146"/>
      <c r="R59" s="148"/>
      <c r="S59" s="143">
        <f t="shared" si="0"/>
        <v>0</v>
      </c>
      <c r="T59" s="144">
        <f t="shared" si="1"/>
        <v>0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</row>
    <row r="60" spans="1:83" s="10" customFormat="1" ht="20.100000000000001" hidden="1" customHeight="1" thickBot="1" x14ac:dyDescent="0.3">
      <c r="A60" s="277"/>
      <c r="B60" s="94">
        <v>22</v>
      </c>
      <c r="C60" s="106" t="s">
        <v>75</v>
      </c>
      <c r="D60" s="256"/>
      <c r="E60" s="114"/>
      <c r="F60" s="146"/>
      <c r="G60" s="146"/>
      <c r="H60" s="146"/>
      <c r="I60" s="147"/>
      <c r="J60" s="146"/>
      <c r="K60" s="146"/>
      <c r="L60" s="146"/>
      <c r="M60" s="146"/>
      <c r="N60" s="146"/>
      <c r="O60" s="146"/>
      <c r="P60" s="146"/>
      <c r="Q60" s="146"/>
      <c r="R60" s="148"/>
      <c r="S60" s="143">
        <f t="shared" si="0"/>
        <v>0</v>
      </c>
      <c r="T60" s="144">
        <f t="shared" si="1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</row>
    <row r="61" spans="1:83" s="10" customFormat="1" ht="20.100000000000001" customHeight="1" thickBot="1" x14ac:dyDescent="0.3">
      <c r="A61" s="277"/>
      <c r="B61" s="94">
        <v>23</v>
      </c>
      <c r="C61" s="106" t="s">
        <v>76</v>
      </c>
      <c r="D61" s="256">
        <v>2076</v>
      </c>
      <c r="E61" s="114">
        <v>37400629</v>
      </c>
      <c r="F61" s="146">
        <f>+J61</f>
        <v>26180440.299999997</v>
      </c>
      <c r="G61" s="146"/>
      <c r="H61" s="146"/>
      <c r="I61" s="147"/>
      <c r="J61" s="146">
        <v>26180440.299999997</v>
      </c>
      <c r="K61" s="146"/>
      <c r="L61" s="146"/>
      <c r="M61" s="146"/>
      <c r="N61" s="146"/>
      <c r="O61" s="146"/>
      <c r="P61" s="146"/>
      <c r="Q61" s="146"/>
      <c r="R61" s="148"/>
      <c r="S61" s="143">
        <f t="shared" si="0"/>
        <v>26180440.299999997</v>
      </c>
      <c r="T61" s="144">
        <f t="shared" si="1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</row>
    <row r="62" spans="1:83" s="10" customFormat="1" ht="19.5" customHeight="1" thickBot="1" x14ac:dyDescent="0.3">
      <c r="A62" s="277"/>
      <c r="B62" s="94">
        <v>24</v>
      </c>
      <c r="C62" s="106" t="s">
        <v>77</v>
      </c>
      <c r="D62" s="256">
        <v>2076</v>
      </c>
      <c r="E62" s="114">
        <v>5715744</v>
      </c>
      <c r="F62" s="146">
        <f>+J62</f>
        <v>4001020.8</v>
      </c>
      <c r="G62" s="146"/>
      <c r="H62" s="146"/>
      <c r="I62" s="147"/>
      <c r="J62" s="146">
        <v>4001020.8</v>
      </c>
      <c r="K62" s="146"/>
      <c r="L62" s="146"/>
      <c r="M62" s="146"/>
      <c r="N62" s="146"/>
      <c r="O62" s="146"/>
      <c r="P62" s="146"/>
      <c r="Q62" s="146"/>
      <c r="R62" s="148"/>
      <c r="S62" s="143">
        <f t="shared" si="0"/>
        <v>4001020.8</v>
      </c>
      <c r="T62" s="144">
        <f t="shared" si="1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</row>
    <row r="63" spans="1:83" s="10" customFormat="1" ht="20.100000000000001" hidden="1" customHeight="1" thickBot="1" x14ac:dyDescent="0.3">
      <c r="A63" s="277"/>
      <c r="B63" s="94"/>
      <c r="C63" s="106" t="s">
        <v>78</v>
      </c>
      <c r="D63" s="256"/>
      <c r="E63" s="114"/>
      <c r="F63" s="146"/>
      <c r="G63" s="146"/>
      <c r="H63" s="146"/>
      <c r="I63" s="147"/>
      <c r="J63" s="146"/>
      <c r="K63" s="146"/>
      <c r="L63" s="146"/>
      <c r="M63" s="146"/>
      <c r="N63" s="146"/>
      <c r="O63" s="146"/>
      <c r="P63" s="146"/>
      <c r="Q63" s="146"/>
      <c r="R63" s="148"/>
      <c r="S63" s="143">
        <f t="shared" si="0"/>
        <v>0</v>
      </c>
      <c r="T63" s="144">
        <f t="shared" si="1"/>
        <v>0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</row>
    <row r="64" spans="1:83" s="10" customFormat="1" ht="20.100000000000001" customHeight="1" thickBot="1" x14ac:dyDescent="0.3">
      <c r="A64" s="277"/>
      <c r="B64" s="94"/>
      <c r="C64" s="106" t="s">
        <v>190</v>
      </c>
      <c r="D64" s="256">
        <v>2076</v>
      </c>
      <c r="E64" s="114">
        <v>24570985</v>
      </c>
      <c r="F64" s="146">
        <f>+J64</f>
        <v>17199689.5</v>
      </c>
      <c r="G64" s="146"/>
      <c r="H64" s="146"/>
      <c r="I64" s="147"/>
      <c r="J64" s="146">
        <v>17199689.5</v>
      </c>
      <c r="K64" s="146"/>
      <c r="L64" s="146"/>
      <c r="M64" s="146"/>
      <c r="N64" s="146"/>
      <c r="O64" s="146"/>
      <c r="P64" s="146"/>
      <c r="Q64" s="146"/>
      <c r="R64" s="148"/>
      <c r="S64" s="143">
        <f t="shared" si="0"/>
        <v>17199689.5</v>
      </c>
      <c r="T64" s="144"/>
      <c r="U64" s="171"/>
      <c r="V64" s="167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</row>
    <row r="65" spans="1:83" s="10" customFormat="1" ht="20.100000000000001" customHeight="1" thickBot="1" x14ac:dyDescent="0.3">
      <c r="A65" s="277"/>
      <c r="B65" s="94">
        <v>25</v>
      </c>
      <c r="C65" s="106" t="s">
        <v>79</v>
      </c>
      <c r="D65" s="256">
        <v>2076</v>
      </c>
      <c r="E65" s="114">
        <v>125031900</v>
      </c>
      <c r="F65" s="146">
        <f>+J65</f>
        <v>87522330</v>
      </c>
      <c r="G65" s="146"/>
      <c r="H65" s="146"/>
      <c r="I65" s="147"/>
      <c r="J65" s="146">
        <v>87522330</v>
      </c>
      <c r="K65" s="146"/>
      <c r="L65" s="146"/>
      <c r="M65" s="146"/>
      <c r="N65" s="146"/>
      <c r="O65" s="146"/>
      <c r="P65" s="146"/>
      <c r="Q65" s="146"/>
      <c r="R65" s="148"/>
      <c r="S65" s="143">
        <f t="shared" si="0"/>
        <v>87522330</v>
      </c>
      <c r="T65" s="144">
        <f t="shared" si="1"/>
        <v>0</v>
      </c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</row>
    <row r="66" spans="1:83" s="10" customFormat="1" ht="20.100000000000001" customHeight="1" thickBot="1" x14ac:dyDescent="0.3">
      <c r="A66" s="277"/>
      <c r="B66" s="94">
        <v>26</v>
      </c>
      <c r="C66" s="106" t="s">
        <v>80</v>
      </c>
      <c r="D66" s="251">
        <v>2078</v>
      </c>
      <c r="E66" s="114">
        <v>12987414</v>
      </c>
      <c r="F66" s="146">
        <f>+J66</f>
        <v>9091190</v>
      </c>
      <c r="G66" s="146"/>
      <c r="H66" s="146"/>
      <c r="I66" s="147"/>
      <c r="J66" s="146">
        <v>9091190</v>
      </c>
      <c r="K66" s="146"/>
      <c r="L66" s="146"/>
      <c r="M66" s="146"/>
      <c r="N66" s="146"/>
      <c r="O66" s="146"/>
      <c r="P66" s="146"/>
      <c r="Q66" s="146"/>
      <c r="R66" s="148"/>
      <c r="S66" s="143">
        <f t="shared" si="0"/>
        <v>9091190</v>
      </c>
      <c r="T66" s="144">
        <f t="shared" si="1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</row>
    <row r="67" spans="1:83" s="10" customFormat="1" ht="20.100000000000001" hidden="1" customHeight="1" thickBot="1" x14ac:dyDescent="0.3">
      <c r="A67" s="277"/>
      <c r="B67" s="94">
        <v>43</v>
      </c>
      <c r="C67" s="106" t="s">
        <v>81</v>
      </c>
      <c r="D67" s="251"/>
      <c r="E67" s="114"/>
      <c r="F67" s="146"/>
      <c r="G67" s="146"/>
      <c r="H67" s="146"/>
      <c r="I67" s="147"/>
      <c r="J67" s="146"/>
      <c r="K67" s="146"/>
      <c r="L67" s="146"/>
      <c r="M67" s="146"/>
      <c r="N67" s="146"/>
      <c r="O67" s="146"/>
      <c r="P67" s="146"/>
      <c r="Q67" s="146"/>
      <c r="R67" s="148"/>
      <c r="S67" s="143">
        <f t="shared" si="0"/>
        <v>0</v>
      </c>
      <c r="T67" s="144">
        <f t="shared" si="1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</row>
    <row r="68" spans="1:83" s="10" customFormat="1" ht="20.100000000000001" hidden="1" customHeight="1" thickBot="1" x14ac:dyDescent="0.3">
      <c r="A68" s="277"/>
      <c r="B68" s="94">
        <v>44</v>
      </c>
      <c r="C68" s="106" t="s">
        <v>82</v>
      </c>
      <c r="D68" s="251"/>
      <c r="E68" s="114"/>
      <c r="F68" s="146"/>
      <c r="G68" s="146"/>
      <c r="H68" s="146"/>
      <c r="I68" s="147"/>
      <c r="J68" s="146"/>
      <c r="K68" s="146"/>
      <c r="L68" s="146"/>
      <c r="M68" s="146"/>
      <c r="N68" s="146"/>
      <c r="O68" s="146"/>
      <c r="P68" s="146"/>
      <c r="Q68" s="146"/>
      <c r="R68" s="148"/>
      <c r="S68" s="143">
        <f t="shared" si="0"/>
        <v>0</v>
      </c>
      <c r="T68" s="144">
        <f t="shared" si="1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</row>
    <row r="69" spans="1:83" s="10" customFormat="1" ht="20.100000000000001" hidden="1" customHeight="1" thickBot="1" x14ac:dyDescent="0.3">
      <c r="A69" s="277"/>
      <c r="B69" s="94">
        <v>27</v>
      </c>
      <c r="C69" s="106" t="s">
        <v>83</v>
      </c>
      <c r="D69" s="251"/>
      <c r="E69" s="114"/>
      <c r="F69" s="146"/>
      <c r="G69" s="146"/>
      <c r="H69" s="146"/>
      <c r="I69" s="147"/>
      <c r="J69" s="146"/>
      <c r="K69" s="146"/>
      <c r="L69" s="146"/>
      <c r="M69" s="124"/>
      <c r="N69" s="146"/>
      <c r="O69" s="146"/>
      <c r="P69" s="146"/>
      <c r="Q69" s="146"/>
      <c r="R69" s="148"/>
      <c r="S69" s="143">
        <f t="shared" si="0"/>
        <v>0</v>
      </c>
      <c r="T69" s="144">
        <f t="shared" si="1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</row>
    <row r="70" spans="1:83" s="10" customFormat="1" ht="20.100000000000001" customHeight="1" thickBot="1" x14ac:dyDescent="0.3">
      <c r="A70" s="277"/>
      <c r="B70" s="94">
        <v>28</v>
      </c>
      <c r="C70" s="106" t="s">
        <v>84</v>
      </c>
      <c r="D70" s="251">
        <v>2087</v>
      </c>
      <c r="E70" s="114">
        <v>52513815</v>
      </c>
      <c r="F70" s="146"/>
      <c r="G70" s="146"/>
      <c r="H70" s="146"/>
      <c r="I70" s="147"/>
      <c r="J70" s="146"/>
      <c r="K70" s="146"/>
      <c r="L70" s="146"/>
      <c r="M70" s="146"/>
      <c r="N70" s="146"/>
      <c r="O70" s="146"/>
      <c r="P70" s="146"/>
      <c r="Q70" s="146"/>
      <c r="R70" s="148"/>
      <c r="S70" s="143">
        <f t="shared" si="0"/>
        <v>0</v>
      </c>
      <c r="T70" s="144">
        <f t="shared" si="1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</row>
    <row r="71" spans="1:83" s="10" customFormat="1" ht="20.100000000000001" customHeight="1" thickBot="1" x14ac:dyDescent="0.3">
      <c r="A71" s="277"/>
      <c r="B71" s="94">
        <v>29</v>
      </c>
      <c r="C71" s="106" t="s">
        <v>85</v>
      </c>
      <c r="D71" s="251">
        <v>2073</v>
      </c>
      <c r="E71" s="114">
        <v>6448533</v>
      </c>
      <c r="F71" s="146">
        <f>+J71</f>
        <v>4513973</v>
      </c>
      <c r="G71" s="146"/>
      <c r="H71" s="146"/>
      <c r="I71" s="147"/>
      <c r="J71" s="146">
        <v>4513973</v>
      </c>
      <c r="K71" s="146"/>
      <c r="L71" s="146"/>
      <c r="M71" s="146"/>
      <c r="N71" s="146"/>
      <c r="O71" s="146"/>
      <c r="P71" s="146"/>
      <c r="Q71" s="146"/>
      <c r="R71" s="148"/>
      <c r="S71" s="143">
        <f t="shared" si="0"/>
        <v>4513973</v>
      </c>
      <c r="T71" s="144">
        <f t="shared" si="1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</row>
    <row r="72" spans="1:83" s="10" customFormat="1" ht="20.100000000000001" hidden="1" customHeight="1" thickBot="1" x14ac:dyDescent="0.3">
      <c r="A72" s="277"/>
      <c r="B72" s="94">
        <v>48</v>
      </c>
      <c r="C72" s="106" t="s">
        <v>86</v>
      </c>
      <c r="D72" s="251"/>
      <c r="E72" s="114"/>
      <c r="F72" s="146"/>
      <c r="G72" s="146"/>
      <c r="H72" s="146"/>
      <c r="I72" s="147"/>
      <c r="J72" s="146"/>
      <c r="K72" s="146"/>
      <c r="L72" s="146"/>
      <c r="M72" s="146"/>
      <c r="N72" s="146"/>
      <c r="O72" s="146"/>
      <c r="P72" s="146"/>
      <c r="Q72" s="146"/>
      <c r="R72" s="148"/>
      <c r="S72" s="143">
        <f t="shared" si="0"/>
        <v>0</v>
      </c>
      <c r="T72" s="144">
        <f t="shared" si="1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</row>
    <row r="73" spans="1:83" s="10" customFormat="1" ht="19.5" customHeight="1" thickBot="1" x14ac:dyDescent="0.3">
      <c r="A73" s="277"/>
      <c r="B73" s="94">
        <v>30</v>
      </c>
      <c r="C73" s="106" t="s">
        <v>87</v>
      </c>
      <c r="D73" s="251">
        <v>2079</v>
      </c>
      <c r="E73" s="114">
        <v>29672159</v>
      </c>
      <c r="F73" s="146"/>
      <c r="G73" s="146"/>
      <c r="H73" s="146"/>
      <c r="I73" s="147"/>
      <c r="J73" s="146"/>
      <c r="K73" s="146"/>
      <c r="L73" s="146"/>
      <c r="M73" s="146"/>
      <c r="N73" s="146"/>
      <c r="O73" s="146"/>
      <c r="P73" s="146"/>
      <c r="Q73" s="146"/>
      <c r="R73" s="148"/>
      <c r="S73" s="143">
        <f t="shared" si="0"/>
        <v>0</v>
      </c>
      <c r="T73" s="144">
        <f t="shared" si="1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</row>
    <row r="74" spans="1:83" s="10" customFormat="1" ht="19.5" hidden="1" customHeight="1" thickBot="1" x14ac:dyDescent="0.3">
      <c r="A74" s="277"/>
      <c r="B74" s="94">
        <v>50</v>
      </c>
      <c r="C74" s="106" t="s">
        <v>88</v>
      </c>
      <c r="D74" s="251"/>
      <c r="E74" s="114"/>
      <c r="F74" s="146"/>
      <c r="G74" s="146"/>
      <c r="H74" s="146"/>
      <c r="I74" s="147"/>
      <c r="J74" s="146"/>
      <c r="K74" s="146"/>
      <c r="L74" s="146"/>
      <c r="M74" s="146"/>
      <c r="N74" s="146"/>
      <c r="O74" s="146"/>
      <c r="P74" s="146"/>
      <c r="Q74" s="146"/>
      <c r="R74" s="148"/>
      <c r="S74" s="143">
        <f t="shared" si="0"/>
        <v>0</v>
      </c>
      <c r="T74" s="144">
        <f t="shared" si="1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</row>
    <row r="75" spans="1:83" s="10" customFormat="1" ht="20.100000000000001" hidden="1" customHeight="1" thickBot="1" x14ac:dyDescent="0.3">
      <c r="A75" s="277"/>
      <c r="B75" s="94">
        <v>31</v>
      </c>
      <c r="C75" s="106" t="s">
        <v>89</v>
      </c>
      <c r="D75" s="251"/>
      <c r="E75" s="114"/>
      <c r="F75" s="146"/>
      <c r="G75" s="146"/>
      <c r="H75" s="146"/>
      <c r="I75" s="147"/>
      <c r="J75" s="146"/>
      <c r="K75" s="146"/>
      <c r="L75" s="146"/>
      <c r="M75" s="146"/>
      <c r="N75" s="146"/>
      <c r="O75" s="146"/>
      <c r="P75" s="146"/>
      <c r="Q75" s="146"/>
      <c r="R75" s="148"/>
      <c r="S75" s="143">
        <f t="shared" si="0"/>
        <v>0</v>
      </c>
      <c r="T75" s="144">
        <f t="shared" si="1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</row>
    <row r="76" spans="1:83" s="10" customFormat="1" ht="20.100000000000001" customHeight="1" thickBot="1" x14ac:dyDescent="0.3">
      <c r="A76" s="277"/>
      <c r="B76" s="94"/>
      <c r="C76" s="106" t="s">
        <v>90</v>
      </c>
      <c r="D76" s="251">
        <v>2467</v>
      </c>
      <c r="E76" s="114">
        <v>23975500</v>
      </c>
      <c r="F76" s="146"/>
      <c r="G76" s="146"/>
      <c r="H76" s="146"/>
      <c r="I76" s="147"/>
      <c r="J76" s="146"/>
      <c r="K76" s="146"/>
      <c r="L76" s="146"/>
      <c r="M76" s="146"/>
      <c r="N76" s="146"/>
      <c r="O76" s="146"/>
      <c r="P76" s="146"/>
      <c r="Q76" s="146"/>
      <c r="R76" s="148"/>
      <c r="S76" s="143">
        <f t="shared" si="0"/>
        <v>0</v>
      </c>
      <c r="T76" s="144">
        <f t="shared" si="1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</row>
    <row r="77" spans="1:83" s="10" customFormat="1" ht="20.100000000000001" customHeight="1" thickBot="1" x14ac:dyDescent="0.3">
      <c r="A77" s="277"/>
      <c r="B77" s="94">
        <v>32</v>
      </c>
      <c r="C77" s="106" t="s">
        <v>91</v>
      </c>
      <c r="D77" s="251">
        <v>2080</v>
      </c>
      <c r="E77" s="114">
        <v>66972276</v>
      </c>
      <c r="F77" s="146">
        <f>+J77</f>
        <v>14080565</v>
      </c>
      <c r="G77" s="146"/>
      <c r="H77" s="146"/>
      <c r="I77" s="147"/>
      <c r="J77" s="146">
        <v>14080565</v>
      </c>
      <c r="K77" s="146"/>
      <c r="L77" s="146"/>
      <c r="M77" s="146"/>
      <c r="N77" s="146"/>
      <c r="O77" s="146"/>
      <c r="P77" s="146"/>
      <c r="Q77" s="146"/>
      <c r="R77" s="148"/>
      <c r="S77" s="143">
        <f t="shared" si="0"/>
        <v>14080565</v>
      </c>
      <c r="T77" s="144">
        <f t="shared" si="1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</row>
    <row r="78" spans="1:83" s="10" customFormat="1" ht="20.100000000000001" hidden="1" customHeight="1" thickBot="1" x14ac:dyDescent="0.3">
      <c r="A78" s="277"/>
      <c r="B78" s="94">
        <v>33</v>
      </c>
      <c r="C78" s="106" t="s">
        <v>92</v>
      </c>
      <c r="D78" s="251"/>
      <c r="E78" s="114"/>
      <c r="F78" s="146"/>
      <c r="G78" s="146"/>
      <c r="H78" s="146"/>
      <c r="I78" s="147"/>
      <c r="J78" s="146"/>
      <c r="K78" s="146"/>
      <c r="L78" s="146"/>
      <c r="M78" s="146"/>
      <c r="N78" s="146"/>
      <c r="O78" s="146"/>
      <c r="P78" s="146"/>
      <c r="Q78" s="146"/>
      <c r="R78" s="148"/>
      <c r="S78" s="143">
        <f t="shared" si="0"/>
        <v>0</v>
      </c>
      <c r="T78" s="144">
        <f t="shared" si="1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</row>
    <row r="79" spans="1:83" s="10" customFormat="1" ht="20.100000000000001" hidden="1" customHeight="1" thickBot="1" x14ac:dyDescent="0.3">
      <c r="A79" s="277"/>
      <c r="B79" s="94">
        <v>53</v>
      </c>
      <c r="C79" s="106" t="s">
        <v>93</v>
      </c>
      <c r="D79" s="251"/>
      <c r="E79" s="114"/>
      <c r="F79" s="146"/>
      <c r="G79" s="146"/>
      <c r="H79" s="146"/>
      <c r="I79" s="147"/>
      <c r="J79" s="146"/>
      <c r="K79" s="146"/>
      <c r="L79" s="146"/>
      <c r="M79" s="146"/>
      <c r="N79" s="146"/>
      <c r="O79" s="146"/>
      <c r="P79" s="146"/>
      <c r="Q79" s="146"/>
      <c r="R79" s="148"/>
      <c r="S79" s="143">
        <f t="shared" si="0"/>
        <v>0</v>
      </c>
      <c r="T79" s="144">
        <f t="shared" si="1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</row>
    <row r="80" spans="1:83" s="10" customFormat="1" ht="20.100000000000001" customHeight="1" thickBot="1" x14ac:dyDescent="0.3">
      <c r="A80" s="277"/>
      <c r="B80" s="94">
        <v>34</v>
      </c>
      <c r="C80" s="106" t="s">
        <v>94</v>
      </c>
      <c r="D80" s="251">
        <v>2085</v>
      </c>
      <c r="E80" s="114">
        <v>142451435</v>
      </c>
      <c r="F80" s="146">
        <f>+J80</f>
        <v>99716005</v>
      </c>
      <c r="G80" s="146"/>
      <c r="H80" s="146"/>
      <c r="I80" s="147"/>
      <c r="J80" s="146">
        <v>99716005</v>
      </c>
      <c r="K80" s="146"/>
      <c r="L80" s="146"/>
      <c r="M80" s="146"/>
      <c r="N80" s="146"/>
      <c r="O80" s="146"/>
      <c r="P80" s="146"/>
      <c r="Q80" s="146"/>
      <c r="R80" s="148"/>
      <c r="S80" s="143">
        <f t="shared" si="0"/>
        <v>99716005</v>
      </c>
      <c r="T80" s="144">
        <f t="shared" si="1"/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</row>
    <row r="81" spans="1:83" s="10" customFormat="1" ht="20.100000000000001" customHeight="1" thickBot="1" x14ac:dyDescent="0.3">
      <c r="A81" s="277"/>
      <c r="B81" s="94">
        <v>35</v>
      </c>
      <c r="C81" s="106" t="s">
        <v>95</v>
      </c>
      <c r="D81" s="251">
        <v>2469</v>
      </c>
      <c r="E81" s="114">
        <v>131002000</v>
      </c>
      <c r="F81" s="146">
        <f>+J81</f>
        <v>91701400</v>
      </c>
      <c r="G81" s="146"/>
      <c r="H81" s="146"/>
      <c r="I81" s="147"/>
      <c r="J81" s="146">
        <v>91701400</v>
      </c>
      <c r="K81" s="146"/>
      <c r="L81" s="146"/>
      <c r="M81" s="146"/>
      <c r="N81" s="146"/>
      <c r="O81" s="146"/>
      <c r="P81" s="146"/>
      <c r="Q81" s="146"/>
      <c r="R81" s="148"/>
      <c r="S81" s="143">
        <f t="shared" ref="S81:S111" si="4">SUM(G81:R81)</f>
        <v>91701400</v>
      </c>
      <c r="T81" s="144">
        <f t="shared" si="1"/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</row>
    <row r="82" spans="1:83" s="10" customFormat="1" ht="20.100000000000001" customHeight="1" thickBot="1" x14ac:dyDescent="0.3">
      <c r="A82" s="277"/>
      <c r="B82" s="94">
        <v>36</v>
      </c>
      <c r="C82" s="106" t="s">
        <v>96</v>
      </c>
      <c r="D82" s="251">
        <v>2071</v>
      </c>
      <c r="E82" s="114">
        <v>49300000</v>
      </c>
      <c r="F82" s="146"/>
      <c r="G82" s="146"/>
      <c r="H82" s="146"/>
      <c r="I82" s="147"/>
      <c r="J82" s="146"/>
      <c r="K82" s="146"/>
      <c r="L82" s="146"/>
      <c r="M82" s="146"/>
      <c r="N82" s="146"/>
      <c r="O82" s="146"/>
      <c r="P82" s="146"/>
      <c r="Q82" s="146"/>
      <c r="R82" s="148"/>
      <c r="S82" s="143">
        <f t="shared" si="4"/>
        <v>0</v>
      </c>
      <c r="T82" s="144">
        <f t="shared" ref="T82:T111" si="5">+F82-S82</f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</row>
    <row r="83" spans="1:83" s="10" customFormat="1" ht="20.100000000000001" hidden="1" customHeight="1" thickBot="1" x14ac:dyDescent="0.3">
      <c r="A83" s="277"/>
      <c r="B83" s="94">
        <v>27</v>
      </c>
      <c r="C83" s="106" t="s">
        <v>97</v>
      </c>
      <c r="D83" s="251"/>
      <c r="E83" s="114"/>
      <c r="F83" s="146"/>
      <c r="G83" s="146"/>
      <c r="H83" s="146"/>
      <c r="I83" s="147"/>
      <c r="J83" s="146"/>
      <c r="K83" s="146"/>
      <c r="L83" s="146"/>
      <c r="M83" s="146"/>
      <c r="N83" s="146"/>
      <c r="O83" s="146"/>
      <c r="P83" s="146"/>
      <c r="Q83" s="146"/>
      <c r="R83" s="148"/>
      <c r="S83" s="143">
        <f t="shared" si="4"/>
        <v>0</v>
      </c>
      <c r="T83" s="144">
        <f t="shared" si="5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</row>
    <row r="84" spans="1:83" s="10" customFormat="1" ht="20.100000000000001" customHeight="1" thickBot="1" x14ac:dyDescent="0.3">
      <c r="A84" s="277"/>
      <c r="B84" s="94">
        <v>37</v>
      </c>
      <c r="C84" s="106" t="s">
        <v>98</v>
      </c>
      <c r="D84" s="251">
        <v>2468</v>
      </c>
      <c r="E84" s="114">
        <v>1240536</v>
      </c>
      <c r="F84" s="146">
        <f>+J84</f>
        <v>1240536</v>
      </c>
      <c r="G84" s="146"/>
      <c r="H84" s="146"/>
      <c r="I84" s="147"/>
      <c r="J84" s="146">
        <v>1240536</v>
      </c>
      <c r="K84" s="146"/>
      <c r="L84" s="146"/>
      <c r="M84" s="146"/>
      <c r="N84" s="146"/>
      <c r="O84" s="146"/>
      <c r="P84" s="146"/>
      <c r="Q84" s="146"/>
      <c r="R84" s="148"/>
      <c r="S84" s="143">
        <f t="shared" si="4"/>
        <v>1240536</v>
      </c>
      <c r="T84" s="144">
        <f t="shared" si="5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</row>
    <row r="85" spans="1:83" s="10" customFormat="1" ht="20.100000000000001" hidden="1" customHeight="1" thickBot="1" x14ac:dyDescent="0.3">
      <c r="A85" s="277"/>
      <c r="B85" s="94">
        <v>38</v>
      </c>
      <c r="C85" s="106" t="s">
        <v>99</v>
      </c>
      <c r="D85" s="251"/>
      <c r="E85" s="114"/>
      <c r="F85" s="146"/>
      <c r="G85" s="146"/>
      <c r="H85" s="146"/>
      <c r="I85" s="147"/>
      <c r="J85" s="146"/>
      <c r="K85" s="146"/>
      <c r="L85" s="146"/>
      <c r="M85" s="146"/>
      <c r="N85" s="146"/>
      <c r="O85" s="146"/>
      <c r="P85" s="146"/>
      <c r="Q85" s="146"/>
      <c r="R85" s="148"/>
      <c r="S85" s="143">
        <f t="shared" si="4"/>
        <v>0</v>
      </c>
      <c r="T85" s="144">
        <f t="shared" si="5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</row>
    <row r="86" spans="1:83" s="10" customFormat="1" ht="20.100000000000001" hidden="1" customHeight="1" thickBot="1" x14ac:dyDescent="0.3">
      <c r="A86" s="277"/>
      <c r="B86" s="94"/>
      <c r="C86" s="106" t="s">
        <v>100</v>
      </c>
      <c r="D86" s="251"/>
      <c r="E86" s="114"/>
      <c r="F86" s="146"/>
      <c r="G86" s="146"/>
      <c r="H86" s="146"/>
      <c r="I86" s="147"/>
      <c r="J86" s="146"/>
      <c r="K86" s="146"/>
      <c r="L86" s="146"/>
      <c r="M86" s="146"/>
      <c r="N86" s="146"/>
      <c r="O86" s="146"/>
      <c r="P86" s="146"/>
      <c r="Q86" s="146"/>
      <c r="R86" s="148"/>
      <c r="S86" s="143">
        <f t="shared" si="4"/>
        <v>0</v>
      </c>
      <c r="T86" s="144">
        <f t="shared" si="5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</row>
    <row r="87" spans="1:83" s="10" customFormat="1" ht="20.100000000000001" hidden="1" customHeight="1" thickBot="1" x14ac:dyDescent="0.3">
      <c r="A87" s="277"/>
      <c r="B87" s="94">
        <v>59</v>
      </c>
      <c r="C87" s="106" t="s">
        <v>101</v>
      </c>
      <c r="D87" s="251"/>
      <c r="E87" s="114"/>
      <c r="F87" s="146"/>
      <c r="G87" s="146"/>
      <c r="H87" s="146"/>
      <c r="I87" s="147"/>
      <c r="J87" s="146"/>
      <c r="K87" s="146"/>
      <c r="L87" s="146"/>
      <c r="M87" s="146"/>
      <c r="N87" s="146"/>
      <c r="O87" s="146"/>
      <c r="P87" s="146"/>
      <c r="Q87" s="146"/>
      <c r="R87" s="148"/>
      <c r="S87" s="143">
        <f t="shared" si="4"/>
        <v>0</v>
      </c>
      <c r="T87" s="144">
        <f t="shared" si="5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</row>
    <row r="88" spans="1:83" s="10" customFormat="1" ht="20.100000000000001" hidden="1" customHeight="1" thickBot="1" x14ac:dyDescent="0.3">
      <c r="A88" s="277"/>
      <c r="B88" s="94">
        <v>60</v>
      </c>
      <c r="C88" s="106" t="s">
        <v>102</v>
      </c>
      <c r="D88" s="251"/>
      <c r="E88" s="114"/>
      <c r="F88" s="146"/>
      <c r="G88" s="146"/>
      <c r="H88" s="146"/>
      <c r="I88" s="147"/>
      <c r="J88" s="146"/>
      <c r="K88" s="146"/>
      <c r="L88" s="146"/>
      <c r="M88" s="146"/>
      <c r="N88" s="146"/>
      <c r="O88" s="146"/>
      <c r="P88" s="146"/>
      <c r="Q88" s="146"/>
      <c r="R88" s="148"/>
      <c r="S88" s="143">
        <f t="shared" si="4"/>
        <v>0</v>
      </c>
      <c r="T88" s="144">
        <f t="shared" si="5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</row>
    <row r="89" spans="1:83" s="10" customFormat="1" ht="20.100000000000001" customHeight="1" thickBot="1" x14ac:dyDescent="0.3">
      <c r="A89" s="277"/>
      <c r="B89" s="94">
        <v>39</v>
      </c>
      <c r="C89" s="106" t="s">
        <v>103</v>
      </c>
      <c r="D89" s="251">
        <v>2074</v>
      </c>
      <c r="E89" s="114">
        <v>29448674</v>
      </c>
      <c r="F89" s="146">
        <f>+J89</f>
        <v>20614071</v>
      </c>
      <c r="G89" s="146"/>
      <c r="H89" s="146"/>
      <c r="I89" s="147"/>
      <c r="J89" s="146">
        <v>20614071</v>
      </c>
      <c r="K89" s="146"/>
      <c r="L89" s="146"/>
      <c r="M89" s="146"/>
      <c r="N89" s="146"/>
      <c r="O89" s="146"/>
      <c r="P89" s="146"/>
      <c r="Q89" s="146"/>
      <c r="R89" s="148"/>
      <c r="S89" s="143">
        <f t="shared" si="4"/>
        <v>20614071</v>
      </c>
      <c r="T89" s="144">
        <f t="shared" si="5"/>
        <v>0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</row>
    <row r="90" spans="1:83" s="10" customFormat="1" ht="20.100000000000001" customHeight="1" thickBot="1" x14ac:dyDescent="0.3">
      <c r="A90" s="277"/>
      <c r="B90" s="94">
        <v>40</v>
      </c>
      <c r="C90" s="106" t="s">
        <v>202</v>
      </c>
      <c r="D90" s="251">
        <v>2465</v>
      </c>
      <c r="E90" s="114">
        <v>21222273</v>
      </c>
      <c r="F90" s="146">
        <f>+J90+7781499</f>
        <v>14855591</v>
      </c>
      <c r="G90" s="146"/>
      <c r="H90" s="146"/>
      <c r="I90" s="147"/>
      <c r="J90" s="146">
        <v>7074092</v>
      </c>
      <c r="K90" s="146"/>
      <c r="L90" s="146"/>
      <c r="M90" s="146"/>
      <c r="N90" s="146"/>
      <c r="O90" s="146"/>
      <c r="P90" s="146"/>
      <c r="Q90" s="146"/>
      <c r="R90" s="148"/>
      <c r="S90" s="143">
        <f t="shared" si="4"/>
        <v>7074092</v>
      </c>
      <c r="T90" s="144">
        <f t="shared" si="5"/>
        <v>7781499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</row>
    <row r="91" spans="1:83" s="10" customFormat="1" ht="20.100000000000001" hidden="1" customHeight="1" thickBot="1" x14ac:dyDescent="0.3">
      <c r="A91" s="277"/>
      <c r="B91" s="94">
        <v>41</v>
      </c>
      <c r="C91" s="106" t="s">
        <v>105</v>
      </c>
      <c r="D91" s="251"/>
      <c r="E91" s="114"/>
      <c r="F91" s="146"/>
      <c r="G91" s="146"/>
      <c r="H91" s="146"/>
      <c r="I91" s="147"/>
      <c r="J91" s="146"/>
      <c r="K91" s="146"/>
      <c r="L91" s="146"/>
      <c r="M91" s="146"/>
      <c r="N91" s="146"/>
      <c r="O91" s="146"/>
      <c r="P91" s="146"/>
      <c r="Q91" s="146"/>
      <c r="R91" s="148"/>
      <c r="S91" s="143">
        <f t="shared" si="4"/>
        <v>0</v>
      </c>
      <c r="T91" s="144">
        <f t="shared" si="5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</row>
    <row r="92" spans="1:83" s="10" customFormat="1" ht="20.100000000000001" hidden="1" customHeight="1" thickBot="1" x14ac:dyDescent="0.3">
      <c r="A92" s="277"/>
      <c r="B92" s="94">
        <v>42</v>
      </c>
      <c r="C92" s="106" t="s">
        <v>106</v>
      </c>
      <c r="D92" s="251"/>
      <c r="E92" s="114"/>
      <c r="F92" s="146"/>
      <c r="G92" s="146"/>
      <c r="H92" s="146"/>
      <c r="I92" s="147"/>
      <c r="J92" s="146"/>
      <c r="K92" s="146"/>
      <c r="L92" s="146"/>
      <c r="M92" s="146"/>
      <c r="N92" s="146"/>
      <c r="O92" s="146"/>
      <c r="P92" s="146"/>
      <c r="Q92" s="146"/>
      <c r="R92" s="148"/>
      <c r="S92" s="143">
        <f t="shared" si="4"/>
        <v>0</v>
      </c>
      <c r="T92" s="144">
        <f t="shared" si="5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</row>
    <row r="93" spans="1:83" s="10" customFormat="1" ht="20.100000000000001" hidden="1" customHeight="1" thickBot="1" x14ac:dyDescent="0.3">
      <c r="A93" s="277"/>
      <c r="B93" s="94">
        <v>31</v>
      </c>
      <c r="C93" s="106" t="s">
        <v>107</v>
      </c>
      <c r="D93" s="257"/>
      <c r="E93" s="114"/>
      <c r="F93" s="146"/>
      <c r="G93" s="146"/>
      <c r="H93" s="146"/>
      <c r="I93" s="147"/>
      <c r="J93" s="146"/>
      <c r="K93" s="146"/>
      <c r="L93" s="146"/>
      <c r="M93" s="146"/>
      <c r="N93" s="146"/>
      <c r="O93" s="146"/>
      <c r="P93" s="146"/>
      <c r="Q93" s="146"/>
      <c r="R93" s="148"/>
      <c r="S93" s="143">
        <f t="shared" si="4"/>
        <v>0</v>
      </c>
      <c r="T93" s="144">
        <f t="shared" si="5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</row>
    <row r="94" spans="1:83" s="10" customFormat="1" ht="20.100000000000001" hidden="1" customHeight="1" thickBot="1" x14ac:dyDescent="0.3">
      <c r="A94" s="277"/>
      <c r="B94" s="94">
        <v>43</v>
      </c>
      <c r="C94" s="106" t="s">
        <v>108</v>
      </c>
      <c r="D94" s="251"/>
      <c r="E94" s="114"/>
      <c r="F94" s="146"/>
      <c r="G94" s="146"/>
      <c r="H94" s="146"/>
      <c r="I94" s="147"/>
      <c r="J94" s="146"/>
      <c r="K94" s="146"/>
      <c r="L94" s="146"/>
      <c r="M94" s="146"/>
      <c r="N94" s="146"/>
      <c r="O94" s="146"/>
      <c r="P94" s="146"/>
      <c r="Q94" s="146"/>
      <c r="R94" s="148"/>
      <c r="S94" s="143">
        <f t="shared" si="4"/>
        <v>0</v>
      </c>
      <c r="T94" s="144">
        <f t="shared" si="5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</row>
    <row r="95" spans="1:83" s="10" customFormat="1" ht="20.100000000000001" hidden="1" customHeight="1" thickBot="1" x14ac:dyDescent="0.3">
      <c r="A95" s="277"/>
      <c r="B95" s="94">
        <v>32</v>
      </c>
      <c r="C95" s="106" t="s">
        <v>109</v>
      </c>
      <c r="D95" s="251"/>
      <c r="E95" s="114"/>
      <c r="F95" s="146"/>
      <c r="G95" s="146"/>
      <c r="H95" s="146"/>
      <c r="I95" s="147"/>
      <c r="J95" s="146"/>
      <c r="K95" s="146"/>
      <c r="L95" s="146"/>
      <c r="M95" s="146"/>
      <c r="N95" s="146"/>
      <c r="O95" s="146"/>
      <c r="P95" s="146"/>
      <c r="Q95" s="146"/>
      <c r="R95" s="148"/>
      <c r="S95" s="143">
        <f t="shared" si="4"/>
        <v>0</v>
      </c>
      <c r="T95" s="144">
        <f t="shared" si="5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</row>
    <row r="96" spans="1:83" s="10" customFormat="1" ht="20.100000000000001" customHeight="1" thickBot="1" x14ac:dyDescent="0.3">
      <c r="A96" s="277"/>
      <c r="B96" s="94">
        <v>33</v>
      </c>
      <c r="C96" s="106" t="s">
        <v>110</v>
      </c>
      <c r="D96" s="251">
        <v>2075</v>
      </c>
      <c r="E96" s="114">
        <v>101495435</v>
      </c>
      <c r="F96" s="146">
        <f>+J96</f>
        <v>71046805</v>
      </c>
      <c r="G96" s="146"/>
      <c r="H96" s="146"/>
      <c r="I96" s="147"/>
      <c r="J96" s="146">
        <v>71046805</v>
      </c>
      <c r="K96" s="146"/>
      <c r="L96" s="146"/>
      <c r="M96" s="146"/>
      <c r="N96" s="146"/>
      <c r="O96" s="146"/>
      <c r="P96" s="146"/>
      <c r="Q96" s="146"/>
      <c r="R96" s="148"/>
      <c r="S96" s="143">
        <f t="shared" si="4"/>
        <v>71046805</v>
      </c>
      <c r="T96" s="144">
        <f t="shared" si="5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</row>
    <row r="97" spans="1:83" s="10" customFormat="1" ht="20.100000000000001" hidden="1" customHeight="1" thickBot="1" x14ac:dyDescent="0.3">
      <c r="A97" s="277"/>
      <c r="B97" s="94">
        <v>67</v>
      </c>
      <c r="C97" s="106" t="s">
        <v>111</v>
      </c>
      <c r="D97" s="251"/>
      <c r="E97" s="114"/>
      <c r="F97" s="146"/>
      <c r="G97" s="146"/>
      <c r="H97" s="146"/>
      <c r="I97" s="147"/>
      <c r="J97" s="146"/>
      <c r="K97" s="146"/>
      <c r="L97" s="146"/>
      <c r="M97" s="146"/>
      <c r="N97" s="146"/>
      <c r="O97" s="146"/>
      <c r="P97" s="146"/>
      <c r="Q97" s="146"/>
      <c r="R97" s="148"/>
      <c r="S97" s="143">
        <f t="shared" si="4"/>
        <v>0</v>
      </c>
      <c r="T97" s="144">
        <f t="shared" si="5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</row>
    <row r="98" spans="1:83" s="10" customFormat="1" ht="20.100000000000001" hidden="1" customHeight="1" thickBot="1" x14ac:dyDescent="0.3">
      <c r="A98" s="277"/>
      <c r="B98" s="94">
        <v>68</v>
      </c>
      <c r="C98" s="106" t="s">
        <v>112</v>
      </c>
      <c r="D98" s="251"/>
      <c r="E98" s="114"/>
      <c r="F98" s="146"/>
      <c r="G98" s="146"/>
      <c r="H98" s="146"/>
      <c r="I98" s="147"/>
      <c r="J98" s="146"/>
      <c r="K98" s="146"/>
      <c r="L98" s="146"/>
      <c r="M98" s="146"/>
      <c r="N98" s="146"/>
      <c r="O98" s="146"/>
      <c r="P98" s="146"/>
      <c r="Q98" s="146"/>
      <c r="R98" s="148"/>
      <c r="S98" s="143">
        <f t="shared" si="4"/>
        <v>0</v>
      </c>
      <c r="T98" s="144">
        <f t="shared" si="5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</row>
    <row r="99" spans="1:83" s="10" customFormat="1" ht="51" customHeight="1" thickBot="1" x14ac:dyDescent="0.3">
      <c r="A99" s="277"/>
      <c r="B99" s="94">
        <v>44</v>
      </c>
      <c r="C99" s="106" t="s">
        <v>113</v>
      </c>
      <c r="D99" s="251">
        <v>2067</v>
      </c>
      <c r="E99" s="114">
        <v>24950651</v>
      </c>
      <c r="F99" s="146">
        <f>+J99</f>
        <v>17465455</v>
      </c>
      <c r="G99" s="146"/>
      <c r="H99" s="146"/>
      <c r="I99" s="147"/>
      <c r="J99" s="146">
        <v>17465455</v>
      </c>
      <c r="K99" s="146"/>
      <c r="L99" s="146"/>
      <c r="M99" s="146"/>
      <c r="N99" s="146"/>
      <c r="O99" s="146"/>
      <c r="P99" s="146"/>
      <c r="Q99" s="146"/>
      <c r="R99" s="148"/>
      <c r="S99" s="143">
        <f t="shared" si="4"/>
        <v>17465455</v>
      </c>
      <c r="T99" s="144">
        <f t="shared" si="5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</row>
    <row r="100" spans="1:83" s="10" customFormat="1" ht="20.100000000000001" hidden="1" customHeight="1" thickBot="1" x14ac:dyDescent="0.3">
      <c r="A100" s="277"/>
      <c r="B100" s="94">
        <v>45</v>
      </c>
      <c r="C100" s="106" t="s">
        <v>114</v>
      </c>
      <c r="D100" s="251"/>
      <c r="E100" s="114"/>
      <c r="F100" s="146"/>
      <c r="G100" s="146"/>
      <c r="H100" s="146"/>
      <c r="I100" s="147"/>
      <c r="J100" s="146"/>
      <c r="K100" s="146"/>
      <c r="L100" s="146"/>
      <c r="M100" s="146"/>
      <c r="N100" s="146"/>
      <c r="O100" s="146"/>
      <c r="P100" s="146"/>
      <c r="Q100" s="146"/>
      <c r="R100" s="148"/>
      <c r="S100" s="143">
        <f t="shared" si="4"/>
        <v>0</v>
      </c>
      <c r="T100" s="144">
        <f t="shared" si="5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</row>
    <row r="101" spans="1:83" s="10" customFormat="1" ht="20.100000000000001" customHeight="1" thickBot="1" x14ac:dyDescent="0.3">
      <c r="A101" s="277"/>
      <c r="B101" s="94">
        <v>71</v>
      </c>
      <c r="C101" s="106" t="s">
        <v>204</v>
      </c>
      <c r="D101" s="251">
        <v>2229</v>
      </c>
      <c r="E101" s="114">
        <v>12000000</v>
      </c>
      <c r="F101" s="146"/>
      <c r="G101" s="146"/>
      <c r="H101" s="146"/>
      <c r="I101" s="147"/>
      <c r="J101" s="146"/>
      <c r="K101" s="146"/>
      <c r="L101" s="146"/>
      <c r="M101" s="146"/>
      <c r="N101" s="146"/>
      <c r="O101" s="146"/>
      <c r="P101" s="146"/>
      <c r="Q101" s="146"/>
      <c r="R101" s="148"/>
      <c r="S101" s="143">
        <f t="shared" si="4"/>
        <v>0</v>
      </c>
      <c r="T101" s="144">
        <f t="shared" si="5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</row>
    <row r="102" spans="1:83" s="10" customFormat="1" ht="20.100000000000001" hidden="1" customHeight="1" thickBot="1" x14ac:dyDescent="0.3">
      <c r="A102" s="277"/>
      <c r="B102" s="94">
        <v>72</v>
      </c>
      <c r="C102" s="106" t="s">
        <v>116</v>
      </c>
      <c r="D102" s="251"/>
      <c r="E102" s="114"/>
      <c r="F102" s="146"/>
      <c r="G102" s="146"/>
      <c r="H102" s="146"/>
      <c r="I102" s="147"/>
      <c r="J102" s="146"/>
      <c r="K102" s="146"/>
      <c r="L102" s="146"/>
      <c r="M102" s="146"/>
      <c r="N102" s="146"/>
      <c r="O102" s="146"/>
      <c r="P102" s="146"/>
      <c r="Q102" s="146"/>
      <c r="R102" s="148"/>
      <c r="S102" s="143">
        <f t="shared" si="4"/>
        <v>0</v>
      </c>
      <c r="T102" s="144">
        <f t="shared" si="5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</row>
    <row r="103" spans="1:83" s="10" customFormat="1" ht="20.100000000000001" hidden="1" customHeight="1" thickBot="1" x14ac:dyDescent="0.3">
      <c r="A103" s="277"/>
      <c r="B103" s="94">
        <v>73</v>
      </c>
      <c r="C103" s="106" t="s">
        <v>117</v>
      </c>
      <c r="D103" s="251"/>
      <c r="E103" s="114"/>
      <c r="F103" s="146"/>
      <c r="G103" s="146"/>
      <c r="H103" s="146"/>
      <c r="I103" s="147"/>
      <c r="J103" s="146"/>
      <c r="K103" s="146"/>
      <c r="L103" s="146"/>
      <c r="M103" s="146"/>
      <c r="N103" s="146"/>
      <c r="O103" s="146"/>
      <c r="P103" s="146"/>
      <c r="Q103" s="146"/>
      <c r="R103" s="148"/>
      <c r="S103" s="143">
        <f t="shared" si="4"/>
        <v>0</v>
      </c>
      <c r="T103" s="144">
        <f t="shared" si="5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</row>
    <row r="104" spans="1:83" s="10" customFormat="1" ht="20.100000000000001" customHeight="1" thickBot="1" x14ac:dyDescent="0.3">
      <c r="A104" s="277"/>
      <c r="B104" s="94">
        <v>33</v>
      </c>
      <c r="C104" s="106" t="s">
        <v>118</v>
      </c>
      <c r="D104" s="251"/>
      <c r="E104" s="114"/>
      <c r="F104" s="146">
        <f>SUM(G104:R104)</f>
        <v>19761075</v>
      </c>
      <c r="G104" s="146">
        <f>4940268</f>
        <v>4940268</v>
      </c>
      <c r="H104" s="146">
        <v>4940269</v>
      </c>
      <c r="I104" s="147">
        <v>4940269</v>
      </c>
      <c r="J104" s="146">
        <v>4940269</v>
      </c>
      <c r="K104" s="146"/>
      <c r="L104" s="146"/>
      <c r="M104" s="146"/>
      <c r="N104" s="146"/>
      <c r="O104" s="146"/>
      <c r="P104" s="146"/>
      <c r="Q104" s="146"/>
      <c r="R104" s="148"/>
      <c r="S104" s="143">
        <f t="shared" si="4"/>
        <v>19761075</v>
      </c>
      <c r="T104" s="144">
        <f t="shared" si="5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</row>
    <row r="105" spans="1:83" s="10" customFormat="1" ht="30.75" thickBot="1" x14ac:dyDescent="0.3">
      <c r="A105" s="277"/>
      <c r="B105" s="94"/>
      <c r="C105" s="106" t="s">
        <v>209</v>
      </c>
      <c r="D105" s="251"/>
      <c r="E105" s="114"/>
      <c r="F105" s="146">
        <f>+G105</f>
        <v>9203017</v>
      </c>
      <c r="G105" s="146">
        <v>9203017</v>
      </c>
      <c r="H105" s="146"/>
      <c r="I105" s="147"/>
      <c r="J105" s="146"/>
      <c r="K105" s="146"/>
      <c r="L105" s="146"/>
      <c r="M105" s="146"/>
      <c r="N105" s="146"/>
      <c r="O105" s="146"/>
      <c r="P105" s="146"/>
      <c r="Q105" s="146"/>
      <c r="R105" s="148"/>
      <c r="S105" s="143">
        <f t="shared" si="4"/>
        <v>9203017</v>
      </c>
      <c r="T105" s="144">
        <f t="shared" si="5"/>
        <v>0</v>
      </c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</row>
    <row r="106" spans="1:83" s="10" customFormat="1" ht="30.75" thickBot="1" x14ac:dyDescent="0.3">
      <c r="A106" s="277"/>
      <c r="B106" s="94">
        <v>46</v>
      </c>
      <c r="C106" s="106" t="s">
        <v>119</v>
      </c>
      <c r="D106" s="251">
        <v>4</v>
      </c>
      <c r="E106" s="114">
        <v>295638927</v>
      </c>
      <c r="F106" s="146"/>
      <c r="G106" s="146"/>
      <c r="H106" s="146"/>
      <c r="I106" s="147"/>
      <c r="J106" s="146"/>
      <c r="K106" s="146"/>
      <c r="L106" s="146"/>
      <c r="M106" s="146"/>
      <c r="N106" s="146"/>
      <c r="O106" s="146"/>
      <c r="P106" s="146"/>
      <c r="Q106" s="146"/>
      <c r="R106" s="148"/>
      <c r="S106" s="143">
        <f t="shared" si="4"/>
        <v>0</v>
      </c>
      <c r="T106" s="144">
        <f t="shared" si="5"/>
        <v>0</v>
      </c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</row>
    <row r="107" spans="1:83" s="10" customFormat="1" ht="30.75" hidden="1" thickBot="1" x14ac:dyDescent="0.3">
      <c r="A107" s="277"/>
      <c r="B107" s="94"/>
      <c r="C107" s="106" t="s">
        <v>206</v>
      </c>
      <c r="D107" s="251"/>
      <c r="E107" s="114"/>
      <c r="F107" s="146"/>
      <c r="G107" s="146"/>
      <c r="H107" s="146"/>
      <c r="I107" s="147"/>
      <c r="J107" s="146"/>
      <c r="K107" s="146"/>
      <c r="L107" s="146"/>
      <c r="M107" s="146"/>
      <c r="N107" s="146"/>
      <c r="O107" s="146"/>
      <c r="P107" s="146"/>
      <c r="Q107" s="146"/>
      <c r="R107" s="148"/>
      <c r="S107" s="143"/>
      <c r="T107" s="144"/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</row>
    <row r="108" spans="1:83" s="10" customFormat="1" ht="20.100000000000001" customHeight="1" thickBot="1" x14ac:dyDescent="0.3">
      <c r="A108" s="277"/>
      <c r="B108" s="94">
        <v>47</v>
      </c>
      <c r="C108" s="106" t="s">
        <v>120</v>
      </c>
      <c r="D108" s="251">
        <v>2466</v>
      </c>
      <c r="E108" s="114">
        <v>25209410</v>
      </c>
      <c r="F108" s="146">
        <f>+J108</f>
        <v>17646587</v>
      </c>
      <c r="G108" s="146"/>
      <c r="H108" s="146"/>
      <c r="I108" s="147"/>
      <c r="J108" s="146">
        <v>17646587</v>
      </c>
      <c r="K108" s="146"/>
      <c r="L108" s="146"/>
      <c r="M108" s="146"/>
      <c r="N108" s="146"/>
      <c r="O108" s="146"/>
      <c r="P108" s="146"/>
      <c r="Q108" s="146"/>
      <c r="R108" s="148"/>
      <c r="S108" s="143">
        <f t="shared" si="4"/>
        <v>17646587</v>
      </c>
      <c r="T108" s="144">
        <f t="shared" si="5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</row>
    <row r="109" spans="1:83" s="10" customFormat="1" ht="20.100000000000001" hidden="1" customHeight="1" thickBot="1" x14ac:dyDescent="0.3">
      <c r="A109" s="277"/>
      <c r="B109" s="94">
        <v>76</v>
      </c>
      <c r="C109" s="106" t="s">
        <v>121</v>
      </c>
      <c r="D109" s="251" t="s">
        <v>31</v>
      </c>
      <c r="E109" s="114"/>
      <c r="F109" s="146"/>
      <c r="G109" s="146"/>
      <c r="H109" s="146"/>
      <c r="I109" s="147"/>
      <c r="J109" s="146"/>
      <c r="K109" s="146"/>
      <c r="L109" s="146"/>
      <c r="M109" s="146"/>
      <c r="N109" s="146"/>
      <c r="O109" s="146"/>
      <c r="P109" s="146"/>
      <c r="Q109" s="146"/>
      <c r="R109" s="148"/>
      <c r="S109" s="143">
        <f t="shared" si="4"/>
        <v>0</v>
      </c>
      <c r="T109" s="144">
        <f t="shared" si="5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</row>
    <row r="110" spans="1:83" s="10" customFormat="1" ht="20.100000000000001" hidden="1" customHeight="1" thickBot="1" x14ac:dyDescent="0.3">
      <c r="A110" s="277"/>
      <c r="B110" s="94">
        <v>77</v>
      </c>
      <c r="C110" s="106" t="s">
        <v>122</v>
      </c>
      <c r="D110" s="251" t="s">
        <v>31</v>
      </c>
      <c r="E110" s="114"/>
      <c r="F110" s="146"/>
      <c r="G110" s="146"/>
      <c r="H110" s="146"/>
      <c r="I110" s="147"/>
      <c r="J110" s="146"/>
      <c r="K110" s="146"/>
      <c r="L110" s="146"/>
      <c r="M110" s="146"/>
      <c r="N110" s="146"/>
      <c r="O110" s="146"/>
      <c r="P110" s="146"/>
      <c r="Q110" s="146"/>
      <c r="R110" s="148"/>
      <c r="S110" s="143">
        <f t="shared" si="4"/>
        <v>0</v>
      </c>
      <c r="T110" s="144">
        <f t="shared" si="5"/>
        <v>0</v>
      </c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</row>
    <row r="111" spans="1:83" s="10" customFormat="1" ht="20.100000000000001" customHeight="1" thickBot="1" x14ac:dyDescent="0.3">
      <c r="A111" s="277"/>
      <c r="B111" s="94">
        <v>48</v>
      </c>
      <c r="C111" s="106" t="s">
        <v>123</v>
      </c>
      <c r="D111" s="251" t="s">
        <v>31</v>
      </c>
      <c r="E111" s="114"/>
      <c r="F111" s="146">
        <f>+J111</f>
        <v>205201773</v>
      </c>
      <c r="G111" s="146"/>
      <c r="H111" s="146"/>
      <c r="I111" s="147"/>
      <c r="J111" s="146">
        <f>95206201+109995572</f>
        <v>205201773</v>
      </c>
      <c r="K111" s="146"/>
      <c r="L111" s="146"/>
      <c r="M111" s="146"/>
      <c r="N111" s="146"/>
      <c r="O111" s="146"/>
      <c r="P111" s="146"/>
      <c r="Q111" s="146"/>
      <c r="R111" s="148"/>
      <c r="S111" s="143">
        <f t="shared" si="4"/>
        <v>205201773</v>
      </c>
      <c r="T111" s="144">
        <f t="shared" si="5"/>
        <v>0</v>
      </c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</row>
    <row r="112" spans="1:83" s="10" customFormat="1" ht="20.100000000000001" hidden="1" customHeight="1" thickBot="1" x14ac:dyDescent="0.3">
      <c r="A112" s="277"/>
      <c r="B112" s="94"/>
      <c r="C112" s="106" t="s">
        <v>124</v>
      </c>
      <c r="D112" s="251"/>
      <c r="E112" s="114"/>
      <c r="F112" s="146"/>
      <c r="G112" s="146"/>
      <c r="H112" s="146"/>
      <c r="I112" s="147"/>
      <c r="J112" s="146"/>
      <c r="K112" s="146"/>
      <c r="L112" s="146"/>
      <c r="M112" s="146"/>
      <c r="N112" s="146"/>
      <c r="O112" s="146"/>
      <c r="P112" s="146"/>
      <c r="Q112" s="146"/>
      <c r="R112" s="148"/>
      <c r="S112" s="148"/>
      <c r="T112" s="151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</row>
    <row r="113" spans="1:83" s="10" customFormat="1" ht="20.100000000000001" hidden="1" customHeight="1" thickBot="1" x14ac:dyDescent="0.3">
      <c r="A113" s="277"/>
      <c r="B113" s="94"/>
      <c r="C113" s="106" t="s">
        <v>125</v>
      </c>
      <c r="D113" s="251"/>
      <c r="E113" s="114"/>
      <c r="F113" s="146"/>
      <c r="G113" s="146"/>
      <c r="H113" s="146"/>
      <c r="I113" s="147"/>
      <c r="J113" s="146"/>
      <c r="K113" s="146"/>
      <c r="L113" s="146"/>
      <c r="M113" s="146"/>
      <c r="N113" s="146"/>
      <c r="O113" s="146"/>
      <c r="P113" s="146"/>
      <c r="Q113" s="146"/>
      <c r="R113" s="148"/>
      <c r="S113" s="148"/>
      <c r="T113" s="151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</row>
    <row r="114" spans="1:83" s="10" customFormat="1" ht="20.100000000000001" hidden="1" customHeight="1" thickBot="1" x14ac:dyDescent="0.3">
      <c r="A114" s="277"/>
      <c r="B114" s="94"/>
      <c r="C114" s="106" t="s">
        <v>126</v>
      </c>
      <c r="D114" s="251"/>
      <c r="E114" s="114"/>
      <c r="F114" s="146"/>
      <c r="G114" s="146"/>
      <c r="H114" s="146"/>
      <c r="I114" s="147"/>
      <c r="J114" s="146"/>
      <c r="K114" s="146"/>
      <c r="L114" s="146"/>
      <c r="M114" s="146"/>
      <c r="N114" s="146"/>
      <c r="O114" s="146"/>
      <c r="P114" s="146"/>
      <c r="Q114" s="146"/>
      <c r="R114" s="148"/>
      <c r="S114" s="148"/>
      <c r="T114" s="151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</row>
    <row r="115" spans="1:83" s="10" customFormat="1" ht="20.100000000000001" hidden="1" customHeight="1" thickBot="1" x14ac:dyDescent="0.3">
      <c r="A115" s="277"/>
      <c r="B115" s="94"/>
      <c r="C115" s="106" t="s">
        <v>127</v>
      </c>
      <c r="D115" s="251"/>
      <c r="E115" s="114"/>
      <c r="F115" s="146"/>
      <c r="G115" s="146"/>
      <c r="H115" s="146"/>
      <c r="I115" s="147"/>
      <c r="J115" s="146"/>
      <c r="K115" s="146"/>
      <c r="L115" s="146"/>
      <c r="M115" s="146"/>
      <c r="N115" s="146"/>
      <c r="O115" s="146"/>
      <c r="P115" s="146"/>
      <c r="Q115" s="146"/>
      <c r="R115" s="148"/>
      <c r="S115" s="148"/>
      <c r="T115" s="151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</row>
    <row r="116" spans="1:83" s="10" customFormat="1" ht="20.100000000000001" hidden="1" customHeight="1" thickBot="1" x14ac:dyDescent="0.3">
      <c r="A116" s="277"/>
      <c r="B116" s="94"/>
      <c r="C116" s="106" t="s">
        <v>128</v>
      </c>
      <c r="D116" s="251"/>
      <c r="E116" s="114"/>
      <c r="F116" s="146"/>
      <c r="G116" s="146"/>
      <c r="H116" s="146"/>
      <c r="I116" s="147"/>
      <c r="J116" s="146"/>
      <c r="K116" s="146"/>
      <c r="L116" s="146"/>
      <c r="M116" s="146"/>
      <c r="N116" s="146"/>
      <c r="O116" s="146"/>
      <c r="P116" s="146"/>
      <c r="Q116" s="146"/>
      <c r="R116" s="148"/>
      <c r="S116" s="148"/>
      <c r="T116" s="151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</row>
    <row r="117" spans="1:83" s="10" customFormat="1" ht="20.100000000000001" hidden="1" customHeight="1" thickBot="1" x14ac:dyDescent="0.3">
      <c r="A117" s="277"/>
      <c r="B117" s="94"/>
      <c r="C117" s="106" t="s">
        <v>129</v>
      </c>
      <c r="D117" s="251"/>
      <c r="E117" s="114"/>
      <c r="F117" s="146"/>
      <c r="G117" s="146"/>
      <c r="H117" s="146"/>
      <c r="I117" s="147"/>
      <c r="J117" s="146"/>
      <c r="K117" s="146"/>
      <c r="L117" s="146"/>
      <c r="M117" s="146"/>
      <c r="N117" s="146"/>
      <c r="O117" s="146"/>
      <c r="P117" s="146"/>
      <c r="Q117" s="146"/>
      <c r="R117" s="148"/>
      <c r="S117" s="148"/>
      <c r="T117" s="151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</row>
    <row r="118" spans="1:83" s="10" customFormat="1" ht="20.100000000000001" hidden="1" customHeight="1" thickBot="1" x14ac:dyDescent="0.3">
      <c r="A118" s="277"/>
      <c r="B118" s="94"/>
      <c r="C118" s="106" t="s">
        <v>130</v>
      </c>
      <c r="D118" s="251"/>
      <c r="E118" s="114"/>
      <c r="F118" s="146"/>
      <c r="G118" s="146"/>
      <c r="H118" s="146"/>
      <c r="I118" s="147"/>
      <c r="J118" s="146"/>
      <c r="K118" s="146"/>
      <c r="L118" s="146"/>
      <c r="M118" s="146"/>
      <c r="N118" s="146"/>
      <c r="O118" s="146"/>
      <c r="P118" s="146"/>
      <c r="Q118" s="146"/>
      <c r="R118" s="148"/>
      <c r="S118" s="148"/>
      <c r="T118" s="151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</row>
    <row r="119" spans="1:83" s="10" customFormat="1" ht="20.100000000000001" hidden="1" customHeight="1" thickBot="1" x14ac:dyDescent="0.3">
      <c r="A119" s="277"/>
      <c r="B119" s="94"/>
      <c r="C119" s="106" t="s">
        <v>131</v>
      </c>
      <c r="D119" s="251"/>
      <c r="E119" s="114"/>
      <c r="F119" s="146"/>
      <c r="G119" s="146"/>
      <c r="H119" s="146"/>
      <c r="I119" s="147"/>
      <c r="J119" s="146"/>
      <c r="K119" s="146"/>
      <c r="L119" s="146"/>
      <c r="M119" s="146"/>
      <c r="N119" s="146"/>
      <c r="O119" s="146"/>
      <c r="P119" s="146"/>
      <c r="Q119" s="146"/>
      <c r="R119" s="148"/>
      <c r="S119" s="148"/>
      <c r="T119" s="151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</row>
    <row r="120" spans="1:83" s="10" customFormat="1" ht="20.100000000000001" hidden="1" customHeight="1" thickBot="1" x14ac:dyDescent="0.3">
      <c r="A120" s="277"/>
      <c r="B120" s="94"/>
      <c r="C120" s="106" t="s">
        <v>132</v>
      </c>
      <c r="D120" s="251"/>
      <c r="E120" s="114"/>
      <c r="F120" s="146"/>
      <c r="G120" s="146"/>
      <c r="H120" s="146"/>
      <c r="I120" s="147"/>
      <c r="J120" s="146"/>
      <c r="K120" s="146"/>
      <c r="L120" s="146"/>
      <c r="M120" s="146"/>
      <c r="N120" s="146"/>
      <c r="O120" s="146"/>
      <c r="P120" s="146"/>
      <c r="Q120" s="146"/>
      <c r="R120" s="148"/>
      <c r="S120" s="148"/>
      <c r="T120" s="151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</row>
    <row r="121" spans="1:83" s="11" customFormat="1" ht="20.100000000000001" hidden="1" customHeight="1" thickBot="1" x14ac:dyDescent="0.3">
      <c r="A121" s="277"/>
      <c r="B121" s="94"/>
      <c r="C121" s="106" t="s">
        <v>133</v>
      </c>
      <c r="D121" s="251"/>
      <c r="E121" s="114"/>
      <c r="F121" s="146"/>
      <c r="G121" s="146"/>
      <c r="H121" s="146"/>
      <c r="I121" s="147"/>
      <c r="J121" s="146"/>
      <c r="K121" s="146"/>
      <c r="L121" s="146"/>
      <c r="M121" s="146"/>
      <c r="N121" s="146"/>
      <c r="O121" s="146"/>
      <c r="P121" s="146"/>
      <c r="Q121" s="146"/>
      <c r="R121" s="148"/>
      <c r="S121" s="148"/>
      <c r="T121" s="151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</row>
    <row r="122" spans="1:83" s="10" customFormat="1" ht="20.100000000000001" hidden="1" customHeight="1" thickBot="1" x14ac:dyDescent="0.3">
      <c r="A122" s="277"/>
      <c r="B122" s="94"/>
      <c r="C122" s="106" t="s">
        <v>134</v>
      </c>
      <c r="D122" s="251"/>
      <c r="E122" s="114"/>
      <c r="F122" s="146"/>
      <c r="G122" s="146"/>
      <c r="H122" s="146"/>
      <c r="I122" s="147"/>
      <c r="J122" s="146"/>
      <c r="K122" s="146"/>
      <c r="L122" s="146"/>
      <c r="M122" s="146"/>
      <c r="N122" s="146"/>
      <c r="O122" s="146"/>
      <c r="P122" s="146"/>
      <c r="Q122" s="146"/>
      <c r="R122" s="148"/>
      <c r="S122" s="148"/>
      <c r="T122" s="151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</row>
    <row r="123" spans="1:83" s="10" customFormat="1" ht="20.100000000000001" hidden="1" customHeight="1" thickBot="1" x14ac:dyDescent="0.3">
      <c r="A123" s="277"/>
      <c r="B123" s="94"/>
      <c r="C123" s="106" t="s">
        <v>135</v>
      </c>
      <c r="D123" s="251"/>
      <c r="E123" s="114"/>
      <c r="F123" s="146"/>
      <c r="G123" s="146"/>
      <c r="H123" s="146"/>
      <c r="I123" s="147"/>
      <c r="J123" s="146"/>
      <c r="K123" s="146"/>
      <c r="L123" s="146"/>
      <c r="M123" s="146"/>
      <c r="N123" s="146"/>
      <c r="O123" s="146"/>
      <c r="P123" s="146"/>
      <c r="Q123" s="146"/>
      <c r="R123" s="148"/>
      <c r="S123" s="148"/>
      <c r="T123" s="151"/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</row>
    <row r="124" spans="1:83" s="10" customFormat="1" ht="20.100000000000001" hidden="1" customHeight="1" thickBot="1" x14ac:dyDescent="0.3">
      <c r="A124" s="277"/>
      <c r="B124" s="94"/>
      <c r="C124" s="106" t="s">
        <v>136</v>
      </c>
      <c r="D124" s="251"/>
      <c r="E124" s="114"/>
      <c r="F124" s="146"/>
      <c r="G124" s="146"/>
      <c r="H124" s="146"/>
      <c r="I124" s="147"/>
      <c r="J124" s="146"/>
      <c r="K124" s="146"/>
      <c r="L124" s="146"/>
      <c r="M124" s="146"/>
      <c r="N124" s="146"/>
      <c r="O124" s="146"/>
      <c r="P124" s="146"/>
      <c r="Q124" s="146"/>
      <c r="R124" s="148"/>
      <c r="S124" s="148"/>
      <c r="T124" s="151"/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</row>
    <row r="125" spans="1:83" s="10" customFormat="1" ht="20.100000000000001" hidden="1" customHeight="1" thickBot="1" x14ac:dyDescent="0.3">
      <c r="A125" s="277"/>
      <c r="B125" s="94">
        <v>38</v>
      </c>
      <c r="C125" s="106" t="s">
        <v>137</v>
      </c>
      <c r="D125" s="251"/>
      <c r="E125" s="114"/>
      <c r="F125" s="146"/>
      <c r="G125" s="146"/>
      <c r="H125" s="146"/>
      <c r="I125" s="147"/>
      <c r="J125" s="146"/>
      <c r="K125" s="146"/>
      <c r="L125" s="146"/>
      <c r="M125" s="146"/>
      <c r="N125" s="146"/>
      <c r="O125" s="146"/>
      <c r="P125" s="146"/>
      <c r="Q125" s="146"/>
      <c r="R125" s="148"/>
      <c r="S125" s="148">
        <f>SUM(G125:R125)</f>
        <v>0</v>
      </c>
      <c r="T125" s="151">
        <f>+F125-S125</f>
        <v>0</v>
      </c>
      <c r="U125" s="171"/>
      <c r="V125" s="167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4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</row>
    <row r="126" spans="1:83" s="10" customFormat="1" ht="20.100000000000001" hidden="1" customHeight="1" thickBot="1" x14ac:dyDescent="0.3">
      <c r="A126" s="275"/>
      <c r="B126" s="94"/>
      <c r="C126" s="106"/>
      <c r="D126" s="254"/>
      <c r="E126" s="127"/>
      <c r="F126" s="152"/>
      <c r="G126" s="152"/>
      <c r="H126" s="152"/>
      <c r="I126" s="153"/>
      <c r="J126" s="152"/>
      <c r="K126" s="152"/>
      <c r="L126" s="152"/>
      <c r="M126" s="152"/>
      <c r="N126" s="152"/>
      <c r="O126" s="152"/>
      <c r="P126" s="152"/>
      <c r="Q126" s="152"/>
      <c r="R126" s="148"/>
      <c r="S126" s="154">
        <f>SUM(G126:R126)</f>
        <v>0</v>
      </c>
      <c r="T126" s="155">
        <f>+F126-S126</f>
        <v>0</v>
      </c>
      <c r="U126" s="171"/>
      <c r="V126" s="167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4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</row>
    <row r="127" spans="1:83" s="10" customFormat="1" ht="20.100000000000001" customHeight="1" thickBot="1" x14ac:dyDescent="0.25">
      <c r="A127" s="275"/>
      <c r="B127" s="131"/>
      <c r="C127" s="132" t="s">
        <v>183</v>
      </c>
      <c r="D127" s="258"/>
      <c r="E127" s="134">
        <f t="shared" ref="E127:T127" si="6">SUM(E15:E126)</f>
        <v>11081327002</v>
      </c>
      <c r="F127" s="135">
        <f t="shared" si="6"/>
        <v>4177296249.5000005</v>
      </c>
      <c r="G127" s="135">
        <f t="shared" si="6"/>
        <v>797972103</v>
      </c>
      <c r="H127" s="135">
        <f t="shared" si="6"/>
        <v>788292088</v>
      </c>
      <c r="I127" s="135">
        <f t="shared" si="6"/>
        <v>791662722</v>
      </c>
      <c r="J127" s="135">
        <f t="shared" si="6"/>
        <v>1702864511.5</v>
      </c>
      <c r="K127" s="135">
        <f t="shared" si="6"/>
        <v>0</v>
      </c>
      <c r="L127" s="135">
        <f t="shared" si="6"/>
        <v>0</v>
      </c>
      <c r="M127" s="135">
        <f t="shared" si="6"/>
        <v>0</v>
      </c>
      <c r="N127" s="135">
        <f t="shared" si="6"/>
        <v>0</v>
      </c>
      <c r="O127" s="135">
        <f t="shared" si="6"/>
        <v>0</v>
      </c>
      <c r="P127" s="135">
        <f t="shared" si="6"/>
        <v>0</v>
      </c>
      <c r="Q127" s="135">
        <f t="shared" si="6"/>
        <v>0</v>
      </c>
      <c r="R127" s="135">
        <f t="shared" si="6"/>
        <v>0</v>
      </c>
      <c r="S127" s="135">
        <f t="shared" si="6"/>
        <v>4079678108.5000005</v>
      </c>
      <c r="T127" s="16">
        <f t="shared" si="6"/>
        <v>97618141</v>
      </c>
      <c r="U127" s="170"/>
      <c r="V127" s="167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</row>
    <row r="128" spans="1:83" s="170" customFormat="1" ht="21.75" customHeight="1" x14ac:dyDescent="0.25">
      <c r="B128" s="261"/>
      <c r="D128" s="285"/>
      <c r="S128" s="261"/>
      <c r="T128" s="261"/>
    </row>
    <row r="129" spans="2:20" s="170" customFormat="1" ht="21.75" customHeight="1" x14ac:dyDescent="0.25">
      <c r="B129" s="261"/>
      <c r="D129" s="285"/>
      <c r="F129" s="262"/>
      <c r="G129" s="262"/>
      <c r="H129" s="262"/>
      <c r="I129" s="262"/>
      <c r="S129" s="261"/>
      <c r="T129" s="261"/>
    </row>
    <row r="130" spans="2:20" s="170" customFormat="1" ht="21.75" customHeight="1" thickBot="1" x14ac:dyDescent="0.3">
      <c r="B130" s="261"/>
      <c r="D130" s="285"/>
      <c r="H130" s="262"/>
      <c r="S130" s="261"/>
      <c r="T130" s="261"/>
    </row>
    <row r="131" spans="2:20" s="170" customFormat="1" ht="21.75" customHeight="1" x14ac:dyDescent="0.25">
      <c r="B131" s="261"/>
      <c r="C131" s="271"/>
      <c r="D131" s="286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3"/>
      <c r="T131" s="274"/>
    </row>
    <row r="132" spans="2:20" s="175" customFormat="1" ht="18.75" x14ac:dyDescent="0.3">
      <c r="C132" s="346" t="s">
        <v>141</v>
      </c>
      <c r="D132" s="356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175" customFormat="1" ht="18.75" x14ac:dyDescent="0.3">
      <c r="C133" s="346" t="s">
        <v>139</v>
      </c>
      <c r="D133" s="356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175" customFormat="1" ht="18.75" x14ac:dyDescent="0.3">
      <c r="C134" s="346" t="s">
        <v>140</v>
      </c>
      <c r="D134" s="356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8"/>
    </row>
    <row r="135" spans="2:20" s="165" customFormat="1" ht="15.75" thickBot="1" x14ac:dyDescent="0.3">
      <c r="C135" s="263"/>
      <c r="D135" s="287"/>
      <c r="E135" s="265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6"/>
    </row>
    <row r="136" spans="2:20" s="170" customFormat="1" ht="21.75" customHeight="1" x14ac:dyDescent="0.25">
      <c r="B136" s="261"/>
      <c r="D136" s="285"/>
      <c r="S136" s="261"/>
      <c r="T136" s="261"/>
    </row>
    <row r="137" spans="2:20" s="170" customFormat="1" ht="21.75" customHeight="1" x14ac:dyDescent="0.25">
      <c r="B137" s="261"/>
      <c r="D137" s="285"/>
      <c r="S137" s="261"/>
      <c r="T137" s="261"/>
    </row>
    <row r="138" spans="2:20" s="170" customFormat="1" ht="21.75" customHeight="1" x14ac:dyDescent="0.25">
      <c r="B138" s="261"/>
      <c r="D138" s="285"/>
      <c r="S138" s="261"/>
      <c r="T138" s="261"/>
    </row>
    <row r="139" spans="2:20" s="170" customFormat="1" ht="21.75" customHeight="1" x14ac:dyDescent="0.25">
      <c r="B139" s="261"/>
      <c r="D139" s="285"/>
      <c r="S139" s="261"/>
      <c r="T139" s="261"/>
    </row>
    <row r="140" spans="2:20" s="170" customFormat="1" ht="21.75" customHeight="1" x14ac:dyDescent="0.25">
      <c r="B140" s="261"/>
      <c r="D140" s="285"/>
      <c r="S140" s="261"/>
      <c r="T140" s="261"/>
    </row>
    <row r="141" spans="2:20" s="170" customFormat="1" ht="21.75" customHeight="1" x14ac:dyDescent="0.25">
      <c r="B141" s="261"/>
      <c r="D141" s="285"/>
      <c r="S141" s="261"/>
      <c r="T141" s="261"/>
    </row>
    <row r="142" spans="2:20" s="170" customFormat="1" ht="21.75" customHeight="1" x14ac:dyDescent="0.25">
      <c r="B142" s="261"/>
      <c r="D142" s="285"/>
      <c r="S142" s="261"/>
      <c r="T142" s="261"/>
    </row>
    <row r="143" spans="2:20" s="170" customFormat="1" ht="21.75" customHeight="1" x14ac:dyDescent="0.25">
      <c r="B143" s="261"/>
      <c r="D143" s="285"/>
      <c r="S143" s="261"/>
      <c r="T143" s="261"/>
    </row>
    <row r="144" spans="2:20" s="170" customFormat="1" ht="21.75" customHeight="1" x14ac:dyDescent="0.25">
      <c r="B144" s="261"/>
      <c r="D144" s="285"/>
      <c r="S144" s="261"/>
      <c r="T144" s="261"/>
    </row>
    <row r="145" spans="2:20" s="170" customFormat="1" ht="21.75" customHeight="1" x14ac:dyDescent="0.25">
      <c r="B145" s="261"/>
      <c r="D145" s="285"/>
      <c r="S145" s="261"/>
      <c r="T145" s="261"/>
    </row>
    <row r="146" spans="2:20" s="170" customFormat="1" ht="21.75" customHeight="1" x14ac:dyDescent="0.25">
      <c r="B146" s="261"/>
      <c r="D146" s="285"/>
      <c r="S146" s="261"/>
      <c r="T146" s="261"/>
    </row>
    <row r="147" spans="2:20" s="170" customFormat="1" ht="21.75" customHeight="1" x14ac:dyDescent="0.25">
      <c r="B147" s="261"/>
      <c r="D147" s="285"/>
      <c r="S147" s="261"/>
      <c r="T147" s="261"/>
    </row>
    <row r="148" spans="2:20" s="170" customFormat="1" ht="21.75" customHeight="1" x14ac:dyDescent="0.25">
      <c r="B148" s="261"/>
      <c r="D148" s="285"/>
      <c r="S148" s="261"/>
      <c r="T148" s="261"/>
    </row>
    <row r="149" spans="2:20" s="170" customFormat="1" ht="13.5" customHeight="1" x14ac:dyDescent="0.25">
      <c r="B149" s="261"/>
      <c r="C149" s="267"/>
      <c r="D149" s="288"/>
      <c r="E149" s="268"/>
      <c r="F149" s="269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4"/>
      <c r="T149" s="174"/>
    </row>
    <row r="150" spans="2:20" s="170" customFormat="1" ht="31.5" hidden="1" customHeight="1" x14ac:dyDescent="0.25">
      <c r="B150" s="261"/>
      <c r="D150" s="285"/>
      <c r="S150" s="174"/>
      <c r="T150" s="174"/>
    </row>
    <row r="151" spans="2:20" s="165" customFormat="1" x14ac:dyDescent="0.25">
      <c r="D151" s="289"/>
      <c r="E151" s="270"/>
    </row>
    <row r="152" spans="2:20" s="165" customFormat="1" x14ac:dyDescent="0.25">
      <c r="D152" s="289"/>
      <c r="E152" s="270"/>
    </row>
    <row r="153" spans="2:20" s="165" customFormat="1" x14ac:dyDescent="0.25">
      <c r="D153" s="289"/>
      <c r="E153" s="270"/>
    </row>
    <row r="154" spans="2:20" s="165" customFormat="1" x14ac:dyDescent="0.25">
      <c r="D154" s="289"/>
      <c r="E154" s="270"/>
    </row>
    <row r="155" spans="2:20" s="165" customFormat="1" x14ac:dyDescent="0.25">
      <c r="D155" s="289"/>
      <c r="E155" s="270"/>
    </row>
    <row r="156" spans="2:20" s="165" customFormat="1" x14ac:dyDescent="0.25">
      <c r="D156" s="289"/>
      <c r="E156" s="270"/>
    </row>
    <row r="157" spans="2:20" s="165" customFormat="1" x14ac:dyDescent="0.25">
      <c r="D157" s="289"/>
      <c r="E157" s="270"/>
    </row>
    <row r="158" spans="2:20" s="165" customFormat="1" x14ac:dyDescent="0.25">
      <c r="D158" s="289"/>
      <c r="E158" s="270"/>
    </row>
    <row r="159" spans="2:20" s="165" customFormat="1" x14ac:dyDescent="0.25">
      <c r="D159" s="289"/>
      <c r="E159" s="270"/>
    </row>
    <row r="160" spans="2:20" s="165" customFormat="1" x14ac:dyDescent="0.25">
      <c r="D160" s="289"/>
      <c r="E160" s="270"/>
    </row>
    <row r="161" spans="4:5" s="165" customFormat="1" x14ac:dyDescent="0.25">
      <c r="D161" s="289"/>
      <c r="E161" s="270"/>
    </row>
    <row r="162" spans="4:5" s="165" customFormat="1" x14ac:dyDescent="0.25">
      <c r="D162" s="289"/>
      <c r="E162" s="270"/>
    </row>
    <row r="163" spans="4:5" s="165" customFormat="1" x14ac:dyDescent="0.25">
      <c r="D163" s="289"/>
      <c r="E163" s="270"/>
    </row>
    <row r="164" spans="4:5" s="165" customFormat="1" x14ac:dyDescent="0.25">
      <c r="D164" s="289"/>
      <c r="E164" s="270"/>
    </row>
    <row r="165" spans="4:5" s="165" customFormat="1" x14ac:dyDescent="0.25">
      <c r="D165" s="289"/>
      <c r="E165" s="270"/>
    </row>
    <row r="166" spans="4:5" s="165" customFormat="1" x14ac:dyDescent="0.25">
      <c r="D166" s="289"/>
      <c r="E166" s="270"/>
    </row>
    <row r="167" spans="4:5" s="165" customFormat="1" x14ac:dyDescent="0.25">
      <c r="D167" s="289"/>
      <c r="E167" s="270"/>
    </row>
    <row r="168" spans="4:5" s="165" customFormat="1" x14ac:dyDescent="0.25">
      <c r="D168" s="289"/>
      <c r="E168" s="270"/>
    </row>
    <row r="169" spans="4:5" s="165" customFormat="1" x14ac:dyDescent="0.25">
      <c r="D169" s="289"/>
      <c r="E169" s="270"/>
    </row>
    <row r="170" spans="4:5" s="165" customFormat="1" x14ac:dyDescent="0.25">
      <c r="D170" s="289"/>
      <c r="E170" s="270"/>
    </row>
    <row r="171" spans="4:5" s="165" customFormat="1" x14ac:dyDescent="0.25">
      <c r="D171" s="289"/>
      <c r="E171" s="270"/>
    </row>
    <row r="172" spans="4:5" s="165" customFormat="1" x14ac:dyDescent="0.25">
      <c r="D172" s="289"/>
      <c r="E172" s="270"/>
    </row>
    <row r="173" spans="4:5" s="165" customFormat="1" x14ac:dyDescent="0.25">
      <c r="D173" s="289"/>
      <c r="E173" s="270"/>
    </row>
    <row r="174" spans="4:5" s="165" customFormat="1" x14ac:dyDescent="0.25">
      <c r="D174" s="289"/>
      <c r="E174" s="270"/>
    </row>
    <row r="175" spans="4:5" s="165" customFormat="1" x14ac:dyDescent="0.25">
      <c r="D175" s="289"/>
      <c r="E175" s="270"/>
    </row>
    <row r="176" spans="4:5" s="165" customFormat="1" x14ac:dyDescent="0.25">
      <c r="D176" s="289"/>
      <c r="E176" s="270"/>
    </row>
    <row r="177" spans="4:5" s="165" customFormat="1" x14ac:dyDescent="0.25">
      <c r="D177" s="289"/>
      <c r="E177" s="270"/>
    </row>
    <row r="178" spans="4:5" s="165" customFormat="1" x14ac:dyDescent="0.25">
      <c r="D178" s="289"/>
      <c r="E178" s="270"/>
    </row>
    <row r="179" spans="4:5" s="165" customFormat="1" x14ac:dyDescent="0.25">
      <c r="D179" s="289"/>
      <c r="E179" s="270"/>
    </row>
    <row r="180" spans="4:5" s="165" customFormat="1" x14ac:dyDescent="0.25">
      <c r="D180" s="289"/>
      <c r="E180" s="270"/>
    </row>
    <row r="181" spans="4:5" s="165" customFormat="1" x14ac:dyDescent="0.25">
      <c r="D181" s="289"/>
      <c r="E181" s="270"/>
    </row>
    <row r="182" spans="4:5" s="165" customFormat="1" x14ac:dyDescent="0.25">
      <c r="D182" s="289"/>
      <c r="E182" s="270"/>
    </row>
    <row r="183" spans="4:5" s="165" customFormat="1" x14ac:dyDescent="0.25">
      <c r="D183" s="289"/>
      <c r="E183" s="270"/>
    </row>
    <row r="184" spans="4:5" s="165" customFormat="1" x14ac:dyDescent="0.25">
      <c r="D184" s="289"/>
      <c r="E184" s="270"/>
    </row>
    <row r="185" spans="4:5" s="165" customFormat="1" x14ac:dyDescent="0.25">
      <c r="D185" s="289"/>
      <c r="E185" s="270"/>
    </row>
    <row r="186" spans="4:5" s="165" customFormat="1" x14ac:dyDescent="0.25">
      <c r="D186" s="289"/>
      <c r="E186" s="270"/>
    </row>
    <row r="187" spans="4:5" s="165" customFormat="1" x14ac:dyDescent="0.25">
      <c r="D187" s="289"/>
      <c r="E187" s="270"/>
    </row>
    <row r="188" spans="4:5" s="165" customFormat="1" x14ac:dyDescent="0.25">
      <c r="D188" s="289"/>
      <c r="E188" s="270"/>
    </row>
    <row r="189" spans="4:5" s="165" customFormat="1" x14ac:dyDescent="0.25">
      <c r="D189" s="289"/>
      <c r="E189" s="270"/>
    </row>
    <row r="190" spans="4:5" s="165" customFormat="1" x14ac:dyDescent="0.25">
      <c r="D190" s="289"/>
      <c r="E190" s="270"/>
    </row>
    <row r="191" spans="4:5" s="165" customFormat="1" x14ac:dyDescent="0.25">
      <c r="D191" s="289"/>
      <c r="E191" s="270"/>
    </row>
    <row r="192" spans="4:5" s="165" customFormat="1" x14ac:dyDescent="0.25">
      <c r="D192" s="289"/>
      <c r="E192" s="270"/>
    </row>
    <row r="193" spans="4:5" s="165" customFormat="1" x14ac:dyDescent="0.25">
      <c r="D193" s="289"/>
      <c r="E193" s="270"/>
    </row>
    <row r="194" spans="4:5" s="165" customFormat="1" x14ac:dyDescent="0.25">
      <c r="D194" s="289"/>
      <c r="E194" s="270"/>
    </row>
    <row r="195" spans="4:5" s="165" customFormat="1" x14ac:dyDescent="0.25">
      <c r="D195" s="289"/>
      <c r="E195" s="270"/>
    </row>
    <row r="196" spans="4:5" s="165" customFormat="1" x14ac:dyDescent="0.25">
      <c r="D196" s="289"/>
      <c r="E196" s="270"/>
    </row>
    <row r="197" spans="4:5" s="165" customFormat="1" x14ac:dyDescent="0.25">
      <c r="D197" s="289"/>
      <c r="E197" s="270"/>
    </row>
    <row r="198" spans="4:5" s="165" customFormat="1" x14ac:dyDescent="0.25">
      <c r="D198" s="289"/>
      <c r="E198" s="270"/>
    </row>
    <row r="199" spans="4:5" s="165" customFormat="1" x14ac:dyDescent="0.25">
      <c r="D199" s="289"/>
      <c r="E199" s="270"/>
    </row>
    <row r="200" spans="4:5" s="165" customFormat="1" x14ac:dyDescent="0.25">
      <c r="D200" s="289"/>
      <c r="E200" s="270"/>
    </row>
    <row r="201" spans="4:5" s="165" customFormat="1" x14ac:dyDescent="0.25">
      <c r="D201" s="289"/>
      <c r="E201" s="270"/>
    </row>
    <row r="202" spans="4:5" s="165" customFormat="1" x14ac:dyDescent="0.25">
      <c r="D202" s="289"/>
      <c r="E202" s="270"/>
    </row>
    <row r="203" spans="4:5" s="165" customFormat="1" x14ac:dyDescent="0.25">
      <c r="D203" s="289"/>
      <c r="E203" s="270"/>
    </row>
    <row r="204" spans="4:5" s="165" customFormat="1" x14ac:dyDescent="0.25">
      <c r="D204" s="289"/>
      <c r="E204" s="270"/>
    </row>
    <row r="205" spans="4:5" s="165" customFormat="1" x14ac:dyDescent="0.25">
      <c r="D205" s="289"/>
      <c r="E205" s="270"/>
    </row>
    <row r="206" spans="4:5" s="165" customFormat="1" x14ac:dyDescent="0.25">
      <c r="D206" s="289"/>
      <c r="E206" s="270"/>
    </row>
    <row r="207" spans="4:5" s="165" customFormat="1" x14ac:dyDescent="0.25">
      <c r="D207" s="289"/>
      <c r="E207" s="270"/>
    </row>
    <row r="208" spans="4:5" s="165" customFormat="1" x14ac:dyDescent="0.25">
      <c r="D208" s="289"/>
      <c r="E208" s="270"/>
    </row>
    <row r="209" spans="4:5" s="165" customFormat="1" x14ac:dyDescent="0.25">
      <c r="D209" s="289"/>
      <c r="E209" s="270"/>
    </row>
    <row r="210" spans="4:5" s="165" customFormat="1" x14ac:dyDescent="0.25">
      <c r="D210" s="289"/>
      <c r="E210" s="270"/>
    </row>
    <row r="211" spans="4:5" s="165" customFormat="1" x14ac:dyDescent="0.25">
      <c r="D211" s="289"/>
      <c r="E211" s="270"/>
    </row>
    <row r="212" spans="4:5" s="165" customFormat="1" x14ac:dyDescent="0.25">
      <c r="D212" s="289"/>
      <c r="E212" s="270"/>
    </row>
    <row r="213" spans="4:5" s="165" customFormat="1" x14ac:dyDescent="0.25">
      <c r="D213" s="289"/>
      <c r="E213" s="270"/>
    </row>
    <row r="214" spans="4:5" s="165" customFormat="1" x14ac:dyDescent="0.25">
      <c r="D214" s="289"/>
      <c r="E214" s="270"/>
    </row>
    <row r="215" spans="4:5" s="165" customFormat="1" x14ac:dyDescent="0.25">
      <c r="D215" s="289"/>
      <c r="E215" s="270"/>
    </row>
    <row r="216" spans="4:5" s="165" customFormat="1" x14ac:dyDescent="0.25">
      <c r="D216" s="289"/>
      <c r="E216" s="270"/>
    </row>
    <row r="217" spans="4:5" s="165" customFormat="1" x14ac:dyDescent="0.25">
      <c r="D217" s="289"/>
      <c r="E217" s="270"/>
    </row>
    <row r="218" spans="4:5" s="165" customFormat="1" x14ac:dyDescent="0.25">
      <c r="D218" s="289"/>
      <c r="E218" s="270"/>
    </row>
    <row r="219" spans="4:5" s="165" customFormat="1" x14ac:dyDescent="0.25">
      <c r="D219" s="289"/>
      <c r="E219" s="270"/>
    </row>
    <row r="220" spans="4:5" s="165" customFormat="1" x14ac:dyDescent="0.25">
      <c r="D220" s="289"/>
      <c r="E220" s="270"/>
    </row>
    <row r="221" spans="4:5" s="165" customFormat="1" x14ac:dyDescent="0.25">
      <c r="D221" s="289"/>
      <c r="E221" s="270"/>
    </row>
    <row r="222" spans="4:5" s="165" customFormat="1" x14ac:dyDescent="0.25">
      <c r="D222" s="289"/>
      <c r="E222" s="270"/>
    </row>
    <row r="223" spans="4:5" s="165" customFormat="1" x14ac:dyDescent="0.25">
      <c r="D223" s="289"/>
      <c r="E223" s="270"/>
    </row>
    <row r="224" spans="4:5" s="165" customFormat="1" x14ac:dyDescent="0.25">
      <c r="D224" s="289"/>
      <c r="E224" s="270"/>
    </row>
    <row r="225" spans="4:5" s="165" customFormat="1" x14ac:dyDescent="0.25">
      <c r="D225" s="289"/>
      <c r="E225" s="270"/>
    </row>
    <row r="226" spans="4:5" s="165" customFormat="1" x14ac:dyDescent="0.25">
      <c r="D226" s="289"/>
      <c r="E226" s="270"/>
    </row>
    <row r="227" spans="4:5" s="165" customFormat="1" x14ac:dyDescent="0.25">
      <c r="D227" s="289"/>
      <c r="E227" s="270"/>
    </row>
    <row r="228" spans="4:5" s="165" customFormat="1" x14ac:dyDescent="0.25">
      <c r="D228" s="289"/>
      <c r="E228" s="270"/>
    </row>
    <row r="229" spans="4:5" s="165" customFormat="1" x14ac:dyDescent="0.25">
      <c r="D229" s="289"/>
      <c r="E229" s="270"/>
    </row>
    <row r="230" spans="4:5" s="165" customFormat="1" x14ac:dyDescent="0.25">
      <c r="D230" s="289"/>
      <c r="E230" s="270"/>
    </row>
    <row r="231" spans="4:5" s="165" customFormat="1" x14ac:dyDescent="0.25">
      <c r="D231" s="289"/>
      <c r="E231" s="270"/>
    </row>
    <row r="232" spans="4:5" s="165" customFormat="1" x14ac:dyDescent="0.25">
      <c r="D232" s="289"/>
      <c r="E232" s="270"/>
    </row>
    <row r="233" spans="4:5" s="165" customFormat="1" x14ac:dyDescent="0.25">
      <c r="D233" s="289"/>
      <c r="E233" s="270"/>
    </row>
    <row r="234" spans="4:5" s="165" customFormat="1" x14ac:dyDescent="0.25">
      <c r="D234" s="289"/>
      <c r="E234" s="270"/>
    </row>
    <row r="235" spans="4:5" s="165" customFormat="1" x14ac:dyDescent="0.25">
      <c r="D235" s="289"/>
      <c r="E235" s="270"/>
    </row>
    <row r="236" spans="4:5" s="165" customFormat="1" x14ac:dyDescent="0.25">
      <c r="D236" s="289"/>
      <c r="E236" s="270"/>
    </row>
    <row r="237" spans="4:5" s="165" customFormat="1" x14ac:dyDescent="0.25">
      <c r="D237" s="289"/>
      <c r="E237" s="270"/>
    </row>
    <row r="238" spans="4:5" s="165" customFormat="1" x14ac:dyDescent="0.25">
      <c r="D238" s="289"/>
      <c r="E238" s="270"/>
    </row>
    <row r="239" spans="4:5" s="165" customFormat="1" x14ac:dyDescent="0.25">
      <c r="D239" s="289"/>
      <c r="E239" s="270"/>
    </row>
    <row r="240" spans="4:5" s="165" customFormat="1" x14ac:dyDescent="0.25">
      <c r="D240" s="289"/>
      <c r="E240" s="270"/>
    </row>
    <row r="241" spans="4:5" s="165" customFormat="1" x14ac:dyDescent="0.25">
      <c r="D241" s="289"/>
      <c r="E241" s="270"/>
    </row>
    <row r="242" spans="4:5" s="165" customFormat="1" x14ac:dyDescent="0.25">
      <c r="D242" s="289"/>
      <c r="E242" s="270"/>
    </row>
    <row r="243" spans="4:5" s="165" customFormat="1" x14ac:dyDescent="0.25">
      <c r="D243" s="289"/>
      <c r="E243" s="270"/>
    </row>
    <row r="244" spans="4:5" s="165" customFormat="1" x14ac:dyDescent="0.25">
      <c r="D244" s="289"/>
      <c r="E244" s="270"/>
    </row>
    <row r="245" spans="4:5" s="165" customFormat="1" x14ac:dyDescent="0.25">
      <c r="D245" s="289"/>
      <c r="E245" s="270"/>
    </row>
    <row r="246" spans="4:5" s="165" customFormat="1" x14ac:dyDescent="0.25">
      <c r="D246" s="289"/>
      <c r="E246" s="270"/>
    </row>
    <row r="247" spans="4:5" s="165" customFormat="1" x14ac:dyDescent="0.25">
      <c r="D247" s="289"/>
      <c r="E247" s="270"/>
    </row>
    <row r="248" spans="4:5" s="165" customFormat="1" x14ac:dyDescent="0.25">
      <c r="D248" s="289"/>
      <c r="E248" s="270"/>
    </row>
    <row r="249" spans="4:5" s="165" customFormat="1" x14ac:dyDescent="0.25">
      <c r="D249" s="289"/>
      <c r="E249" s="270"/>
    </row>
    <row r="250" spans="4:5" s="165" customFormat="1" x14ac:dyDescent="0.25">
      <c r="D250" s="289"/>
      <c r="E250" s="270"/>
    </row>
    <row r="251" spans="4:5" s="165" customFormat="1" x14ac:dyDescent="0.25">
      <c r="D251" s="289"/>
      <c r="E251" s="270"/>
    </row>
    <row r="252" spans="4:5" s="165" customFormat="1" x14ac:dyDescent="0.25">
      <c r="D252" s="289"/>
      <c r="E252" s="270"/>
    </row>
    <row r="253" spans="4:5" s="165" customFormat="1" x14ac:dyDescent="0.25">
      <c r="D253" s="289"/>
      <c r="E253" s="270"/>
    </row>
    <row r="254" spans="4:5" s="165" customFormat="1" x14ac:dyDescent="0.25">
      <c r="D254" s="289"/>
      <c r="E254" s="270"/>
    </row>
    <row r="255" spans="4:5" s="165" customFormat="1" x14ac:dyDescent="0.25">
      <c r="D255" s="289"/>
      <c r="E255" s="270"/>
    </row>
    <row r="256" spans="4:5" s="165" customFormat="1" x14ac:dyDescent="0.25">
      <c r="D256" s="289"/>
      <c r="E256" s="270"/>
    </row>
    <row r="257" spans="4:5" s="165" customFormat="1" x14ac:dyDescent="0.25">
      <c r="D257" s="289"/>
      <c r="E257" s="270"/>
    </row>
    <row r="258" spans="4:5" s="165" customFormat="1" x14ac:dyDescent="0.25">
      <c r="D258" s="289"/>
      <c r="E258" s="270"/>
    </row>
    <row r="259" spans="4:5" s="165" customFormat="1" x14ac:dyDescent="0.25">
      <c r="D259" s="289"/>
      <c r="E259" s="270"/>
    </row>
    <row r="260" spans="4:5" s="165" customFormat="1" x14ac:dyDescent="0.25">
      <c r="D260" s="289"/>
      <c r="E260" s="270"/>
    </row>
    <row r="261" spans="4:5" s="165" customFormat="1" x14ac:dyDescent="0.25">
      <c r="D261" s="289"/>
      <c r="E261" s="270"/>
    </row>
    <row r="262" spans="4:5" s="165" customFormat="1" x14ac:dyDescent="0.25">
      <c r="D262" s="289"/>
      <c r="E262" s="270"/>
    </row>
    <row r="263" spans="4:5" s="165" customFormat="1" x14ac:dyDescent="0.25">
      <c r="D263" s="289"/>
      <c r="E263" s="270"/>
    </row>
    <row r="264" spans="4:5" s="165" customFormat="1" x14ac:dyDescent="0.25">
      <c r="D264" s="289"/>
      <c r="E264" s="270"/>
    </row>
    <row r="265" spans="4:5" s="165" customFormat="1" x14ac:dyDescent="0.25">
      <c r="D265" s="289"/>
      <c r="E265" s="270"/>
    </row>
    <row r="266" spans="4:5" s="165" customFormat="1" x14ac:dyDescent="0.25">
      <c r="D266" s="289"/>
      <c r="E266" s="270"/>
    </row>
    <row r="267" spans="4:5" s="165" customFormat="1" x14ac:dyDescent="0.25">
      <c r="D267" s="289"/>
      <c r="E267" s="270"/>
    </row>
    <row r="268" spans="4:5" s="165" customFormat="1" x14ac:dyDescent="0.25">
      <c r="D268" s="289"/>
      <c r="E268" s="270"/>
    </row>
    <row r="269" spans="4:5" s="165" customFormat="1" x14ac:dyDescent="0.25">
      <c r="D269" s="289"/>
      <c r="E269" s="270"/>
    </row>
    <row r="270" spans="4:5" s="165" customFormat="1" x14ac:dyDescent="0.25">
      <c r="D270" s="289"/>
      <c r="E270" s="270"/>
    </row>
    <row r="271" spans="4:5" s="165" customFormat="1" x14ac:dyDescent="0.25">
      <c r="D271" s="289"/>
      <c r="E271" s="270"/>
    </row>
    <row r="272" spans="4:5" s="165" customFormat="1" x14ac:dyDescent="0.25">
      <c r="D272" s="289"/>
      <c r="E272" s="270"/>
    </row>
    <row r="273" spans="4:5" s="165" customFormat="1" x14ac:dyDescent="0.25">
      <c r="D273" s="289"/>
      <c r="E273" s="270"/>
    </row>
    <row r="274" spans="4:5" s="165" customFormat="1" x14ac:dyDescent="0.25">
      <c r="D274" s="289"/>
      <c r="E274" s="270"/>
    </row>
    <row r="275" spans="4:5" s="165" customFormat="1" x14ac:dyDescent="0.25">
      <c r="D275" s="289"/>
      <c r="E275" s="270"/>
    </row>
    <row r="276" spans="4:5" s="165" customFormat="1" x14ac:dyDescent="0.25">
      <c r="D276" s="289"/>
      <c r="E276" s="270"/>
    </row>
    <row r="277" spans="4:5" s="165" customFormat="1" x14ac:dyDescent="0.25">
      <c r="D277" s="289"/>
      <c r="E277" s="270"/>
    </row>
    <row r="278" spans="4:5" s="165" customFormat="1" x14ac:dyDescent="0.25">
      <c r="D278" s="289"/>
      <c r="E278" s="270"/>
    </row>
    <row r="279" spans="4:5" s="165" customFormat="1" x14ac:dyDescent="0.25">
      <c r="D279" s="289"/>
      <c r="E279" s="270"/>
    </row>
    <row r="280" spans="4:5" s="165" customFormat="1" x14ac:dyDescent="0.25">
      <c r="D280" s="289"/>
      <c r="E280" s="270"/>
    </row>
    <row r="281" spans="4:5" s="165" customFormat="1" x14ac:dyDescent="0.25">
      <c r="D281" s="289"/>
      <c r="E281" s="270"/>
    </row>
    <row r="282" spans="4:5" s="165" customFormat="1" x14ac:dyDescent="0.25">
      <c r="D282" s="289"/>
      <c r="E282" s="270"/>
    </row>
    <row r="283" spans="4:5" s="165" customFormat="1" x14ac:dyDescent="0.25">
      <c r="D283" s="289"/>
      <c r="E283" s="270"/>
    </row>
    <row r="284" spans="4:5" s="165" customFormat="1" x14ac:dyDescent="0.25">
      <c r="D284" s="289"/>
      <c r="E284" s="270"/>
    </row>
    <row r="285" spans="4:5" s="165" customFormat="1" x14ac:dyDescent="0.25">
      <c r="D285" s="289"/>
      <c r="E285" s="270"/>
    </row>
    <row r="286" spans="4:5" s="165" customFormat="1" x14ac:dyDescent="0.25">
      <c r="D286" s="289"/>
      <c r="E286" s="270"/>
    </row>
    <row r="287" spans="4:5" s="165" customFormat="1" x14ac:dyDescent="0.25">
      <c r="D287" s="289"/>
      <c r="E287" s="270"/>
    </row>
    <row r="288" spans="4:5" s="165" customFormat="1" x14ac:dyDescent="0.25">
      <c r="D288" s="289"/>
      <c r="E288" s="270"/>
    </row>
    <row r="289" spans="4:5" s="165" customFormat="1" x14ac:dyDescent="0.25">
      <c r="D289" s="289"/>
      <c r="E289" s="270"/>
    </row>
    <row r="290" spans="4:5" s="165" customFormat="1" x14ac:dyDescent="0.25">
      <c r="D290" s="289"/>
      <c r="E290" s="270"/>
    </row>
    <row r="291" spans="4:5" s="165" customFormat="1" x14ac:dyDescent="0.25">
      <c r="D291" s="289"/>
      <c r="E291" s="270"/>
    </row>
    <row r="292" spans="4:5" s="165" customFormat="1" x14ac:dyDescent="0.25">
      <c r="D292" s="289"/>
      <c r="E292" s="270"/>
    </row>
    <row r="293" spans="4:5" s="165" customFormat="1" x14ac:dyDescent="0.25">
      <c r="D293" s="289"/>
      <c r="E293" s="270"/>
    </row>
    <row r="294" spans="4:5" s="165" customFormat="1" x14ac:dyDescent="0.25">
      <c r="D294" s="289"/>
      <c r="E294" s="270"/>
    </row>
    <row r="295" spans="4:5" s="165" customFormat="1" x14ac:dyDescent="0.25">
      <c r="D295" s="289"/>
      <c r="E295" s="270"/>
    </row>
    <row r="296" spans="4:5" s="165" customFormat="1" x14ac:dyDescent="0.25">
      <c r="D296" s="289"/>
      <c r="E296" s="270"/>
    </row>
    <row r="297" spans="4:5" s="165" customFormat="1" x14ac:dyDescent="0.25">
      <c r="D297" s="289"/>
      <c r="E297" s="270"/>
    </row>
    <row r="298" spans="4:5" s="165" customFormat="1" x14ac:dyDescent="0.25">
      <c r="D298" s="289"/>
      <c r="E298" s="270"/>
    </row>
    <row r="299" spans="4:5" s="165" customFormat="1" x14ac:dyDescent="0.25">
      <c r="D299" s="289"/>
      <c r="E299" s="270"/>
    </row>
    <row r="300" spans="4:5" s="165" customFormat="1" x14ac:dyDescent="0.25">
      <c r="D300" s="289"/>
      <c r="E300" s="270"/>
    </row>
    <row r="301" spans="4:5" s="165" customFormat="1" x14ac:dyDescent="0.25">
      <c r="D301" s="289"/>
      <c r="E301" s="270"/>
    </row>
    <row r="302" spans="4:5" s="165" customFormat="1" x14ac:dyDescent="0.25">
      <c r="D302" s="289"/>
      <c r="E302" s="270"/>
    </row>
    <row r="303" spans="4:5" s="165" customFormat="1" x14ac:dyDescent="0.25">
      <c r="D303" s="289"/>
      <c r="E303" s="270"/>
    </row>
    <row r="304" spans="4:5" s="165" customFormat="1" x14ac:dyDescent="0.25">
      <c r="D304" s="289"/>
      <c r="E304" s="270"/>
    </row>
    <row r="305" spans="4:5" s="165" customFormat="1" x14ac:dyDescent="0.25">
      <c r="D305" s="289"/>
      <c r="E305" s="270"/>
    </row>
    <row r="306" spans="4:5" s="165" customFormat="1" x14ac:dyDescent="0.25">
      <c r="D306" s="289"/>
      <c r="E306" s="270"/>
    </row>
    <row r="307" spans="4:5" s="165" customFormat="1" x14ac:dyDescent="0.25">
      <c r="D307" s="289"/>
      <c r="E307" s="270"/>
    </row>
    <row r="308" spans="4:5" s="165" customFormat="1" x14ac:dyDescent="0.25">
      <c r="D308" s="289"/>
      <c r="E308" s="270"/>
    </row>
    <row r="309" spans="4:5" s="165" customFormat="1" x14ac:dyDescent="0.25">
      <c r="D309" s="289"/>
      <c r="E309" s="270"/>
    </row>
    <row r="310" spans="4:5" s="165" customFormat="1" x14ac:dyDescent="0.25">
      <c r="D310" s="289"/>
      <c r="E310" s="270"/>
    </row>
    <row r="311" spans="4:5" s="165" customFormat="1" x14ac:dyDescent="0.25">
      <c r="D311" s="289"/>
      <c r="E311" s="270"/>
    </row>
    <row r="312" spans="4:5" s="165" customFormat="1" x14ac:dyDescent="0.25">
      <c r="D312" s="289"/>
      <c r="E312" s="270"/>
    </row>
    <row r="313" spans="4:5" s="165" customFormat="1" x14ac:dyDescent="0.25">
      <c r="D313" s="289"/>
      <c r="E313" s="270"/>
    </row>
    <row r="314" spans="4:5" s="165" customFormat="1" x14ac:dyDescent="0.25">
      <c r="D314" s="289"/>
      <c r="E314" s="270"/>
    </row>
    <row r="315" spans="4:5" s="165" customFormat="1" x14ac:dyDescent="0.25">
      <c r="D315" s="289"/>
      <c r="E315" s="270"/>
    </row>
    <row r="316" spans="4:5" s="165" customFormat="1" x14ac:dyDescent="0.25">
      <c r="D316" s="289"/>
      <c r="E316" s="270"/>
    </row>
    <row r="317" spans="4:5" s="165" customFormat="1" x14ac:dyDescent="0.25">
      <c r="D317" s="289"/>
      <c r="E317" s="270"/>
    </row>
    <row r="318" spans="4:5" s="165" customFormat="1" x14ac:dyDescent="0.25">
      <c r="D318" s="289"/>
      <c r="E318" s="270"/>
    </row>
    <row r="319" spans="4:5" s="165" customFormat="1" x14ac:dyDescent="0.25">
      <c r="D319" s="289"/>
      <c r="E319" s="270"/>
    </row>
    <row r="320" spans="4:5" s="165" customFormat="1" x14ac:dyDescent="0.25">
      <c r="D320" s="289"/>
      <c r="E320" s="270"/>
    </row>
    <row r="321" spans="4:5" s="165" customFormat="1" x14ac:dyDescent="0.25">
      <c r="D321" s="289"/>
      <c r="E321" s="270"/>
    </row>
    <row r="322" spans="4:5" s="165" customFormat="1" x14ac:dyDescent="0.25">
      <c r="D322" s="289"/>
      <c r="E322" s="270"/>
    </row>
    <row r="323" spans="4:5" s="165" customFormat="1" x14ac:dyDescent="0.25">
      <c r="D323" s="289"/>
      <c r="E323" s="270"/>
    </row>
    <row r="324" spans="4:5" s="165" customFormat="1" x14ac:dyDescent="0.25">
      <c r="D324" s="289"/>
      <c r="E324" s="270"/>
    </row>
    <row r="325" spans="4:5" s="165" customFormat="1" x14ac:dyDescent="0.25">
      <c r="D325" s="289"/>
      <c r="E325" s="270"/>
    </row>
    <row r="326" spans="4:5" s="165" customFormat="1" x14ac:dyDescent="0.25">
      <c r="D326" s="289"/>
      <c r="E326" s="270"/>
    </row>
    <row r="327" spans="4:5" s="165" customFormat="1" x14ac:dyDescent="0.25">
      <c r="D327" s="289"/>
      <c r="E327" s="270"/>
    </row>
    <row r="328" spans="4:5" s="165" customFormat="1" x14ac:dyDescent="0.25">
      <c r="D328" s="289"/>
      <c r="E328" s="270"/>
    </row>
    <row r="329" spans="4:5" s="165" customFormat="1" x14ac:dyDescent="0.25">
      <c r="D329" s="289"/>
      <c r="E329" s="270"/>
    </row>
    <row r="330" spans="4:5" s="165" customFormat="1" x14ac:dyDescent="0.25">
      <c r="D330" s="289"/>
      <c r="E330" s="270"/>
    </row>
    <row r="331" spans="4:5" s="165" customFormat="1" x14ac:dyDescent="0.25">
      <c r="D331" s="289"/>
      <c r="E331" s="270"/>
    </row>
    <row r="332" spans="4:5" s="165" customFormat="1" x14ac:dyDescent="0.25">
      <c r="D332" s="289"/>
      <c r="E332" s="270"/>
    </row>
    <row r="333" spans="4:5" s="165" customFormat="1" x14ac:dyDescent="0.25">
      <c r="D333" s="289"/>
      <c r="E333" s="270"/>
    </row>
    <row r="334" spans="4:5" s="165" customFormat="1" x14ac:dyDescent="0.25">
      <c r="D334" s="289"/>
      <c r="E334" s="270"/>
    </row>
    <row r="335" spans="4:5" s="165" customFormat="1" x14ac:dyDescent="0.25">
      <c r="D335" s="289"/>
      <c r="E335" s="270"/>
    </row>
    <row r="336" spans="4:5" s="165" customFormat="1" x14ac:dyDescent="0.25">
      <c r="D336" s="289"/>
      <c r="E336" s="270"/>
    </row>
    <row r="337" spans="4:5" s="165" customFormat="1" x14ac:dyDescent="0.25">
      <c r="D337" s="289"/>
      <c r="E337" s="270"/>
    </row>
    <row r="338" spans="4:5" s="165" customFormat="1" x14ac:dyDescent="0.25">
      <c r="D338" s="289"/>
      <c r="E338" s="270"/>
    </row>
    <row r="339" spans="4:5" s="165" customFormat="1" x14ac:dyDescent="0.25">
      <c r="D339" s="289"/>
      <c r="E339" s="270"/>
    </row>
    <row r="340" spans="4:5" s="165" customFormat="1" x14ac:dyDescent="0.25">
      <c r="D340" s="289"/>
      <c r="E340" s="270"/>
    </row>
    <row r="341" spans="4:5" s="165" customFormat="1" x14ac:dyDescent="0.25">
      <c r="D341" s="289"/>
      <c r="E341" s="270"/>
    </row>
    <row r="342" spans="4:5" s="165" customFormat="1" x14ac:dyDescent="0.25">
      <c r="D342" s="289"/>
      <c r="E342" s="270"/>
    </row>
    <row r="343" spans="4:5" s="165" customFormat="1" x14ac:dyDescent="0.25">
      <c r="D343" s="289"/>
      <c r="E343" s="270"/>
    </row>
    <row r="344" spans="4:5" s="165" customFormat="1" x14ac:dyDescent="0.25">
      <c r="D344" s="289"/>
      <c r="E344" s="270"/>
    </row>
    <row r="345" spans="4:5" s="165" customFormat="1" x14ac:dyDescent="0.25">
      <c r="D345" s="289"/>
      <c r="E345" s="270"/>
    </row>
    <row r="346" spans="4:5" s="165" customFormat="1" x14ac:dyDescent="0.25">
      <c r="D346" s="289"/>
      <c r="E346" s="270"/>
    </row>
    <row r="347" spans="4:5" s="165" customFormat="1" x14ac:dyDescent="0.25">
      <c r="D347" s="289"/>
      <c r="E347" s="270"/>
    </row>
    <row r="348" spans="4:5" s="165" customFormat="1" x14ac:dyDescent="0.25">
      <c r="D348" s="289"/>
      <c r="E348" s="270"/>
    </row>
    <row r="349" spans="4:5" s="165" customFormat="1" x14ac:dyDescent="0.25">
      <c r="D349" s="289"/>
      <c r="E349" s="270"/>
    </row>
    <row r="350" spans="4:5" s="165" customFormat="1" x14ac:dyDescent="0.25">
      <c r="D350" s="289"/>
      <c r="E350" s="270"/>
    </row>
    <row r="351" spans="4:5" s="165" customFormat="1" x14ac:dyDescent="0.25">
      <c r="D351" s="289"/>
      <c r="E351" s="270"/>
    </row>
    <row r="352" spans="4:5" s="165" customFormat="1" x14ac:dyDescent="0.25">
      <c r="D352" s="289"/>
      <c r="E352" s="270"/>
    </row>
    <row r="353" spans="4:5" s="165" customFormat="1" x14ac:dyDescent="0.25">
      <c r="D353" s="289"/>
      <c r="E353" s="270"/>
    </row>
    <row r="354" spans="4:5" s="165" customFormat="1" x14ac:dyDescent="0.25">
      <c r="D354" s="289"/>
      <c r="E354" s="270"/>
    </row>
    <row r="355" spans="4:5" s="165" customFormat="1" x14ac:dyDescent="0.25">
      <c r="D355" s="289"/>
      <c r="E355" s="270"/>
    </row>
    <row r="356" spans="4:5" s="165" customFormat="1" x14ac:dyDescent="0.25">
      <c r="D356" s="289"/>
      <c r="E356" s="270"/>
    </row>
    <row r="357" spans="4:5" s="165" customFormat="1" x14ac:dyDescent="0.25">
      <c r="D357" s="289"/>
      <c r="E357" s="270"/>
    </row>
    <row r="358" spans="4:5" s="165" customFormat="1" x14ac:dyDescent="0.25">
      <c r="D358" s="289"/>
      <c r="E358" s="270"/>
    </row>
    <row r="359" spans="4:5" s="165" customFormat="1" x14ac:dyDescent="0.25">
      <c r="D359" s="289"/>
      <c r="E359" s="270"/>
    </row>
    <row r="360" spans="4:5" s="165" customFormat="1" x14ac:dyDescent="0.25">
      <c r="D360" s="289"/>
      <c r="E360" s="270"/>
    </row>
    <row r="361" spans="4:5" s="165" customFormat="1" x14ac:dyDescent="0.25">
      <c r="D361" s="289"/>
      <c r="E361" s="270"/>
    </row>
    <row r="362" spans="4:5" s="165" customFormat="1" x14ac:dyDescent="0.25">
      <c r="D362" s="289"/>
      <c r="E362" s="270"/>
    </row>
    <row r="363" spans="4:5" s="165" customFormat="1" x14ac:dyDescent="0.25">
      <c r="D363" s="289"/>
      <c r="E363" s="270"/>
    </row>
    <row r="364" spans="4:5" s="165" customFormat="1" x14ac:dyDescent="0.25">
      <c r="D364" s="289"/>
      <c r="E364" s="270"/>
    </row>
    <row r="365" spans="4:5" s="165" customFormat="1" x14ac:dyDescent="0.25">
      <c r="D365" s="289"/>
      <c r="E365" s="270"/>
    </row>
    <row r="366" spans="4:5" s="165" customFormat="1" x14ac:dyDescent="0.25">
      <c r="D366" s="289"/>
      <c r="E366" s="270"/>
    </row>
    <row r="367" spans="4:5" s="165" customFormat="1" x14ac:dyDescent="0.25">
      <c r="D367" s="289"/>
      <c r="E367" s="270"/>
    </row>
    <row r="368" spans="4:5" s="165" customFormat="1" x14ac:dyDescent="0.25">
      <c r="D368" s="289"/>
      <c r="E368" s="270"/>
    </row>
    <row r="369" spans="4:5" s="165" customFormat="1" x14ac:dyDescent="0.25">
      <c r="D369" s="289"/>
      <c r="E369" s="270"/>
    </row>
    <row r="370" spans="4:5" s="165" customFormat="1" x14ac:dyDescent="0.25">
      <c r="D370" s="289"/>
      <c r="E370" s="270"/>
    </row>
    <row r="371" spans="4:5" s="165" customFormat="1" x14ac:dyDescent="0.25">
      <c r="D371" s="289"/>
      <c r="E371" s="270"/>
    </row>
    <row r="372" spans="4:5" s="165" customFormat="1" x14ac:dyDescent="0.25">
      <c r="D372" s="289"/>
      <c r="E372" s="270"/>
    </row>
    <row r="373" spans="4:5" s="165" customFormat="1" x14ac:dyDescent="0.25">
      <c r="D373" s="289"/>
      <c r="E373" s="270"/>
    </row>
    <row r="374" spans="4:5" s="165" customFormat="1" x14ac:dyDescent="0.25">
      <c r="D374" s="289"/>
      <c r="E374" s="270"/>
    </row>
    <row r="375" spans="4:5" s="165" customFormat="1" x14ac:dyDescent="0.25">
      <c r="D375" s="289"/>
      <c r="E375" s="270"/>
    </row>
    <row r="376" spans="4:5" s="165" customFormat="1" x14ac:dyDescent="0.25">
      <c r="D376" s="289"/>
      <c r="E376" s="270"/>
    </row>
    <row r="377" spans="4:5" s="165" customFormat="1" x14ac:dyDescent="0.25">
      <c r="D377" s="289"/>
      <c r="E377" s="270"/>
    </row>
  </sheetData>
  <autoFilter ref="A14:AJ127"/>
  <mergeCells count="4">
    <mergeCell ref="E6:T6"/>
    <mergeCell ref="C132:T132"/>
    <mergeCell ref="C133:T133"/>
    <mergeCell ref="C134:T1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702"/>
  <sheetViews>
    <sheetView topLeftCell="A9" zoomScale="60" zoomScaleNormal="60" workbookViewId="0">
      <selection activeCell="C111" sqref="C111:T111"/>
    </sheetView>
  </sheetViews>
  <sheetFormatPr baseColWidth="10" defaultColWidth="76.85546875" defaultRowHeight="18" x14ac:dyDescent="0.25"/>
  <cols>
    <col min="1" max="1" width="7.28515625" style="243" customWidth="1"/>
    <col min="2" max="2" width="7.7109375" style="201" bestFit="1" customWidth="1"/>
    <col min="3" max="3" width="51" style="201" customWidth="1"/>
    <col min="4" max="4" width="20.7109375" style="201" customWidth="1"/>
    <col min="5" max="5" width="44.42578125" style="240" bestFit="1" customWidth="1"/>
    <col min="6" max="6" width="37.28515625" style="201" bestFit="1" customWidth="1"/>
    <col min="7" max="8" width="32.28515625" style="201" bestFit="1" customWidth="1"/>
    <col min="9" max="9" width="26.85546875" style="201" customWidth="1"/>
    <col min="10" max="10" width="23" style="201" customWidth="1"/>
    <col min="11" max="18" width="23" style="201" hidden="1" customWidth="1"/>
    <col min="19" max="19" width="35" style="201" bestFit="1" customWidth="1"/>
    <col min="20" max="20" width="29.7109375" style="201" bestFit="1" customWidth="1"/>
    <col min="21" max="21" width="8.28515625" style="243" customWidth="1"/>
    <col min="22" max="22" width="23.5703125" style="243" bestFit="1" customWidth="1"/>
    <col min="23" max="23" width="23" style="243" bestFit="1" customWidth="1"/>
    <col min="24" max="24" width="19" style="243" customWidth="1"/>
    <col min="25" max="91" width="11.42578125" style="243" customWidth="1"/>
    <col min="92" max="231" width="11.42578125" style="201" customWidth="1"/>
    <col min="232" max="234" width="7.28515625" style="201" customWidth="1"/>
    <col min="235" max="235" width="0" style="201" hidden="1" customWidth="1"/>
    <col min="236" max="236" width="7.28515625" style="201" customWidth="1"/>
    <col min="237" max="237" width="66.140625" style="201" customWidth="1"/>
    <col min="238" max="238" width="0" style="201" hidden="1" customWidth="1"/>
    <col min="239" max="239" width="28" style="201" customWidth="1"/>
    <col min="240" max="240" width="32.140625" style="201" customWidth="1"/>
    <col min="241" max="241" width="39.85546875" style="201" bestFit="1" customWidth="1"/>
    <col min="242" max="242" width="0" style="201" hidden="1" customWidth="1"/>
    <col min="243" max="243" width="7.28515625" style="201" customWidth="1"/>
    <col min="244" max="244" width="0" style="201" hidden="1" customWidth="1"/>
    <col min="245" max="245" width="7.28515625" style="201" customWidth="1"/>
    <col min="246" max="246" width="59.5703125" style="201" customWidth="1"/>
    <col min="247" max="247" width="0" style="201" hidden="1" customWidth="1"/>
    <col min="248" max="248" width="23.85546875" style="201" customWidth="1"/>
    <col min="249" max="249" width="27.42578125" style="201" customWidth="1"/>
    <col min="250" max="250" width="28" style="201" customWidth="1"/>
    <col min="251" max="253" width="0" style="201" hidden="1" customWidth="1"/>
    <col min="254" max="254" width="7.28515625" style="201" customWidth="1"/>
    <col min="255" max="255" width="6.140625" style="201" bestFit="1" customWidth="1"/>
    <col min="256" max="256" width="76.85546875" style="201"/>
    <col min="257" max="257" width="7.28515625" style="201" customWidth="1"/>
    <col min="258" max="258" width="6.140625" style="201" bestFit="1" customWidth="1"/>
    <col min="259" max="259" width="78" style="201" customWidth="1"/>
    <col min="260" max="260" width="20.7109375" style="201" customWidth="1"/>
    <col min="261" max="261" width="26" style="201" customWidth="1"/>
    <col min="262" max="262" width="37" style="201" bestFit="1" customWidth="1"/>
    <col min="263" max="271" width="0" style="201" hidden="1" customWidth="1"/>
    <col min="272" max="274" width="22.7109375" style="201" bestFit="1" customWidth="1"/>
    <col min="275" max="275" width="25.28515625" style="201" bestFit="1" customWidth="1"/>
    <col min="276" max="276" width="21" style="201" bestFit="1" customWidth="1"/>
    <col min="277" max="277" width="8.28515625" style="201" customWidth="1"/>
    <col min="278" max="278" width="19" style="201" bestFit="1" customWidth="1"/>
    <col min="279" max="279" width="20.5703125" style="201" bestFit="1" customWidth="1"/>
    <col min="280" max="280" width="19" style="201" customWidth="1"/>
    <col min="281" max="487" width="11.42578125" style="201" customWidth="1"/>
    <col min="488" max="490" width="7.28515625" style="201" customWidth="1"/>
    <col min="491" max="491" width="0" style="201" hidden="1" customWidth="1"/>
    <col min="492" max="492" width="7.28515625" style="201" customWidth="1"/>
    <col min="493" max="493" width="66.140625" style="201" customWidth="1"/>
    <col min="494" max="494" width="0" style="201" hidden="1" customWidth="1"/>
    <col min="495" max="495" width="28" style="201" customWidth="1"/>
    <col min="496" max="496" width="32.140625" style="201" customWidth="1"/>
    <col min="497" max="497" width="39.85546875" style="201" bestFit="1" customWidth="1"/>
    <col min="498" max="498" width="0" style="201" hidden="1" customWidth="1"/>
    <col min="499" max="499" width="7.28515625" style="201" customWidth="1"/>
    <col min="500" max="500" width="0" style="201" hidden="1" customWidth="1"/>
    <col min="501" max="501" width="7.28515625" style="201" customWidth="1"/>
    <col min="502" max="502" width="59.5703125" style="201" customWidth="1"/>
    <col min="503" max="503" width="0" style="201" hidden="1" customWidth="1"/>
    <col min="504" max="504" width="23.85546875" style="201" customWidth="1"/>
    <col min="505" max="505" width="27.42578125" style="201" customWidth="1"/>
    <col min="506" max="506" width="28" style="201" customWidth="1"/>
    <col min="507" max="509" width="0" style="201" hidden="1" customWidth="1"/>
    <col min="510" max="510" width="7.28515625" style="201" customWidth="1"/>
    <col min="511" max="511" width="6.140625" style="201" bestFit="1" customWidth="1"/>
    <col min="512" max="512" width="76.85546875" style="201"/>
    <col min="513" max="513" width="7.28515625" style="201" customWidth="1"/>
    <col min="514" max="514" width="6.140625" style="201" bestFit="1" customWidth="1"/>
    <col min="515" max="515" width="78" style="201" customWidth="1"/>
    <col min="516" max="516" width="20.7109375" style="201" customWidth="1"/>
    <col min="517" max="517" width="26" style="201" customWidth="1"/>
    <col min="518" max="518" width="37" style="201" bestFit="1" customWidth="1"/>
    <col min="519" max="527" width="0" style="201" hidden="1" customWidth="1"/>
    <col min="528" max="530" width="22.7109375" style="201" bestFit="1" customWidth="1"/>
    <col min="531" max="531" width="25.28515625" style="201" bestFit="1" customWidth="1"/>
    <col min="532" max="532" width="21" style="201" bestFit="1" customWidth="1"/>
    <col min="533" max="533" width="8.28515625" style="201" customWidth="1"/>
    <col min="534" max="534" width="19" style="201" bestFit="1" customWidth="1"/>
    <col min="535" max="535" width="20.5703125" style="201" bestFit="1" customWidth="1"/>
    <col min="536" max="536" width="19" style="201" customWidth="1"/>
    <col min="537" max="743" width="11.42578125" style="201" customWidth="1"/>
    <col min="744" max="746" width="7.28515625" style="201" customWidth="1"/>
    <col min="747" max="747" width="0" style="201" hidden="1" customWidth="1"/>
    <col min="748" max="748" width="7.28515625" style="201" customWidth="1"/>
    <col min="749" max="749" width="66.140625" style="201" customWidth="1"/>
    <col min="750" max="750" width="0" style="201" hidden="1" customWidth="1"/>
    <col min="751" max="751" width="28" style="201" customWidth="1"/>
    <col min="752" max="752" width="32.140625" style="201" customWidth="1"/>
    <col min="753" max="753" width="39.85546875" style="201" bestFit="1" customWidth="1"/>
    <col min="754" max="754" width="0" style="201" hidden="1" customWidth="1"/>
    <col min="755" max="755" width="7.28515625" style="201" customWidth="1"/>
    <col min="756" max="756" width="0" style="201" hidden="1" customWidth="1"/>
    <col min="757" max="757" width="7.28515625" style="201" customWidth="1"/>
    <col min="758" max="758" width="59.5703125" style="201" customWidth="1"/>
    <col min="759" max="759" width="0" style="201" hidden="1" customWidth="1"/>
    <col min="760" max="760" width="23.85546875" style="201" customWidth="1"/>
    <col min="761" max="761" width="27.42578125" style="201" customWidth="1"/>
    <col min="762" max="762" width="28" style="201" customWidth="1"/>
    <col min="763" max="765" width="0" style="201" hidden="1" customWidth="1"/>
    <col min="766" max="766" width="7.28515625" style="201" customWidth="1"/>
    <col min="767" max="767" width="6.140625" style="201" bestFit="1" customWidth="1"/>
    <col min="768" max="768" width="76.85546875" style="201"/>
    <col min="769" max="769" width="7.28515625" style="201" customWidth="1"/>
    <col min="770" max="770" width="6.140625" style="201" bestFit="1" customWidth="1"/>
    <col min="771" max="771" width="78" style="201" customWidth="1"/>
    <col min="772" max="772" width="20.7109375" style="201" customWidth="1"/>
    <col min="773" max="773" width="26" style="201" customWidth="1"/>
    <col min="774" max="774" width="37" style="201" bestFit="1" customWidth="1"/>
    <col min="775" max="783" width="0" style="201" hidden="1" customWidth="1"/>
    <col min="784" max="786" width="22.7109375" style="201" bestFit="1" customWidth="1"/>
    <col min="787" max="787" width="25.28515625" style="201" bestFit="1" customWidth="1"/>
    <col min="788" max="788" width="21" style="201" bestFit="1" customWidth="1"/>
    <col min="789" max="789" width="8.28515625" style="201" customWidth="1"/>
    <col min="790" max="790" width="19" style="201" bestFit="1" customWidth="1"/>
    <col min="791" max="791" width="20.5703125" style="201" bestFit="1" customWidth="1"/>
    <col min="792" max="792" width="19" style="201" customWidth="1"/>
    <col min="793" max="999" width="11.42578125" style="201" customWidth="1"/>
    <col min="1000" max="1002" width="7.28515625" style="201" customWidth="1"/>
    <col min="1003" max="1003" width="0" style="201" hidden="1" customWidth="1"/>
    <col min="1004" max="1004" width="7.28515625" style="201" customWidth="1"/>
    <col min="1005" max="1005" width="66.140625" style="201" customWidth="1"/>
    <col min="1006" max="1006" width="0" style="201" hidden="1" customWidth="1"/>
    <col min="1007" max="1007" width="28" style="201" customWidth="1"/>
    <col min="1008" max="1008" width="32.140625" style="201" customWidth="1"/>
    <col min="1009" max="1009" width="39.85546875" style="201" bestFit="1" customWidth="1"/>
    <col min="1010" max="1010" width="0" style="201" hidden="1" customWidth="1"/>
    <col min="1011" max="1011" width="7.28515625" style="201" customWidth="1"/>
    <col min="1012" max="1012" width="0" style="201" hidden="1" customWidth="1"/>
    <col min="1013" max="1013" width="7.28515625" style="201" customWidth="1"/>
    <col min="1014" max="1014" width="59.5703125" style="201" customWidth="1"/>
    <col min="1015" max="1015" width="0" style="201" hidden="1" customWidth="1"/>
    <col min="1016" max="1016" width="23.85546875" style="201" customWidth="1"/>
    <col min="1017" max="1017" width="27.42578125" style="201" customWidth="1"/>
    <col min="1018" max="1018" width="28" style="201" customWidth="1"/>
    <col min="1019" max="1021" width="0" style="201" hidden="1" customWidth="1"/>
    <col min="1022" max="1022" width="7.28515625" style="201" customWidth="1"/>
    <col min="1023" max="1023" width="6.140625" style="201" bestFit="1" customWidth="1"/>
    <col min="1024" max="1024" width="76.85546875" style="201"/>
    <col min="1025" max="1025" width="7.28515625" style="201" customWidth="1"/>
    <col min="1026" max="1026" width="6.140625" style="201" bestFit="1" customWidth="1"/>
    <col min="1027" max="1027" width="78" style="201" customWidth="1"/>
    <col min="1028" max="1028" width="20.7109375" style="201" customWidth="1"/>
    <col min="1029" max="1029" width="26" style="201" customWidth="1"/>
    <col min="1030" max="1030" width="37" style="201" bestFit="1" customWidth="1"/>
    <col min="1031" max="1039" width="0" style="201" hidden="1" customWidth="1"/>
    <col min="1040" max="1042" width="22.7109375" style="201" bestFit="1" customWidth="1"/>
    <col min="1043" max="1043" width="25.28515625" style="201" bestFit="1" customWidth="1"/>
    <col min="1044" max="1044" width="21" style="201" bestFit="1" customWidth="1"/>
    <col min="1045" max="1045" width="8.28515625" style="201" customWidth="1"/>
    <col min="1046" max="1046" width="19" style="201" bestFit="1" customWidth="1"/>
    <col min="1047" max="1047" width="20.5703125" style="201" bestFit="1" customWidth="1"/>
    <col min="1048" max="1048" width="19" style="201" customWidth="1"/>
    <col min="1049" max="1255" width="11.42578125" style="201" customWidth="1"/>
    <col min="1256" max="1258" width="7.28515625" style="201" customWidth="1"/>
    <col min="1259" max="1259" width="0" style="201" hidden="1" customWidth="1"/>
    <col min="1260" max="1260" width="7.28515625" style="201" customWidth="1"/>
    <col min="1261" max="1261" width="66.140625" style="201" customWidth="1"/>
    <col min="1262" max="1262" width="0" style="201" hidden="1" customWidth="1"/>
    <col min="1263" max="1263" width="28" style="201" customWidth="1"/>
    <col min="1264" max="1264" width="32.140625" style="201" customWidth="1"/>
    <col min="1265" max="1265" width="39.85546875" style="201" bestFit="1" customWidth="1"/>
    <col min="1266" max="1266" width="0" style="201" hidden="1" customWidth="1"/>
    <col min="1267" max="1267" width="7.28515625" style="201" customWidth="1"/>
    <col min="1268" max="1268" width="0" style="201" hidden="1" customWidth="1"/>
    <col min="1269" max="1269" width="7.28515625" style="201" customWidth="1"/>
    <col min="1270" max="1270" width="59.5703125" style="201" customWidth="1"/>
    <col min="1271" max="1271" width="0" style="201" hidden="1" customWidth="1"/>
    <col min="1272" max="1272" width="23.85546875" style="201" customWidth="1"/>
    <col min="1273" max="1273" width="27.42578125" style="201" customWidth="1"/>
    <col min="1274" max="1274" width="28" style="201" customWidth="1"/>
    <col min="1275" max="1277" width="0" style="201" hidden="1" customWidth="1"/>
    <col min="1278" max="1278" width="7.28515625" style="201" customWidth="1"/>
    <col min="1279" max="1279" width="6.140625" style="201" bestFit="1" customWidth="1"/>
    <col min="1280" max="1280" width="76.85546875" style="201"/>
    <col min="1281" max="1281" width="7.28515625" style="201" customWidth="1"/>
    <col min="1282" max="1282" width="6.140625" style="201" bestFit="1" customWidth="1"/>
    <col min="1283" max="1283" width="78" style="201" customWidth="1"/>
    <col min="1284" max="1284" width="20.7109375" style="201" customWidth="1"/>
    <col min="1285" max="1285" width="26" style="201" customWidth="1"/>
    <col min="1286" max="1286" width="37" style="201" bestFit="1" customWidth="1"/>
    <col min="1287" max="1295" width="0" style="201" hidden="1" customWidth="1"/>
    <col min="1296" max="1298" width="22.7109375" style="201" bestFit="1" customWidth="1"/>
    <col min="1299" max="1299" width="25.28515625" style="201" bestFit="1" customWidth="1"/>
    <col min="1300" max="1300" width="21" style="201" bestFit="1" customWidth="1"/>
    <col min="1301" max="1301" width="8.28515625" style="201" customWidth="1"/>
    <col min="1302" max="1302" width="19" style="201" bestFit="1" customWidth="1"/>
    <col min="1303" max="1303" width="20.5703125" style="201" bestFit="1" customWidth="1"/>
    <col min="1304" max="1304" width="19" style="201" customWidth="1"/>
    <col min="1305" max="1511" width="11.42578125" style="201" customWidth="1"/>
    <col min="1512" max="1514" width="7.28515625" style="201" customWidth="1"/>
    <col min="1515" max="1515" width="0" style="201" hidden="1" customWidth="1"/>
    <col min="1516" max="1516" width="7.28515625" style="201" customWidth="1"/>
    <col min="1517" max="1517" width="66.140625" style="201" customWidth="1"/>
    <col min="1518" max="1518" width="0" style="201" hidden="1" customWidth="1"/>
    <col min="1519" max="1519" width="28" style="201" customWidth="1"/>
    <col min="1520" max="1520" width="32.140625" style="201" customWidth="1"/>
    <col min="1521" max="1521" width="39.85546875" style="201" bestFit="1" customWidth="1"/>
    <col min="1522" max="1522" width="0" style="201" hidden="1" customWidth="1"/>
    <col min="1523" max="1523" width="7.28515625" style="201" customWidth="1"/>
    <col min="1524" max="1524" width="0" style="201" hidden="1" customWidth="1"/>
    <col min="1525" max="1525" width="7.28515625" style="201" customWidth="1"/>
    <col min="1526" max="1526" width="59.5703125" style="201" customWidth="1"/>
    <col min="1527" max="1527" width="0" style="201" hidden="1" customWidth="1"/>
    <col min="1528" max="1528" width="23.85546875" style="201" customWidth="1"/>
    <col min="1529" max="1529" width="27.42578125" style="201" customWidth="1"/>
    <col min="1530" max="1530" width="28" style="201" customWidth="1"/>
    <col min="1531" max="1533" width="0" style="201" hidden="1" customWidth="1"/>
    <col min="1534" max="1534" width="7.28515625" style="201" customWidth="1"/>
    <col min="1535" max="1535" width="6.140625" style="201" bestFit="1" customWidth="1"/>
    <col min="1536" max="1536" width="76.85546875" style="201"/>
    <col min="1537" max="1537" width="7.28515625" style="201" customWidth="1"/>
    <col min="1538" max="1538" width="6.140625" style="201" bestFit="1" customWidth="1"/>
    <col min="1539" max="1539" width="78" style="201" customWidth="1"/>
    <col min="1540" max="1540" width="20.7109375" style="201" customWidth="1"/>
    <col min="1541" max="1541" width="26" style="201" customWidth="1"/>
    <col min="1542" max="1542" width="37" style="201" bestFit="1" customWidth="1"/>
    <col min="1543" max="1551" width="0" style="201" hidden="1" customWidth="1"/>
    <col min="1552" max="1554" width="22.7109375" style="201" bestFit="1" customWidth="1"/>
    <col min="1555" max="1555" width="25.28515625" style="201" bestFit="1" customWidth="1"/>
    <col min="1556" max="1556" width="21" style="201" bestFit="1" customWidth="1"/>
    <col min="1557" max="1557" width="8.28515625" style="201" customWidth="1"/>
    <col min="1558" max="1558" width="19" style="201" bestFit="1" customWidth="1"/>
    <col min="1559" max="1559" width="20.5703125" style="201" bestFit="1" customWidth="1"/>
    <col min="1560" max="1560" width="19" style="201" customWidth="1"/>
    <col min="1561" max="1767" width="11.42578125" style="201" customWidth="1"/>
    <col min="1768" max="1770" width="7.28515625" style="201" customWidth="1"/>
    <col min="1771" max="1771" width="0" style="201" hidden="1" customWidth="1"/>
    <col min="1772" max="1772" width="7.28515625" style="201" customWidth="1"/>
    <col min="1773" max="1773" width="66.140625" style="201" customWidth="1"/>
    <col min="1774" max="1774" width="0" style="201" hidden="1" customWidth="1"/>
    <col min="1775" max="1775" width="28" style="201" customWidth="1"/>
    <col min="1776" max="1776" width="32.140625" style="201" customWidth="1"/>
    <col min="1777" max="1777" width="39.85546875" style="201" bestFit="1" customWidth="1"/>
    <col min="1778" max="1778" width="0" style="201" hidden="1" customWidth="1"/>
    <col min="1779" max="1779" width="7.28515625" style="201" customWidth="1"/>
    <col min="1780" max="1780" width="0" style="201" hidden="1" customWidth="1"/>
    <col min="1781" max="1781" width="7.28515625" style="201" customWidth="1"/>
    <col min="1782" max="1782" width="59.5703125" style="201" customWidth="1"/>
    <col min="1783" max="1783" width="0" style="201" hidden="1" customWidth="1"/>
    <col min="1784" max="1784" width="23.85546875" style="201" customWidth="1"/>
    <col min="1785" max="1785" width="27.42578125" style="201" customWidth="1"/>
    <col min="1786" max="1786" width="28" style="201" customWidth="1"/>
    <col min="1787" max="1789" width="0" style="201" hidden="1" customWidth="1"/>
    <col min="1790" max="1790" width="7.28515625" style="201" customWidth="1"/>
    <col min="1791" max="1791" width="6.140625" style="201" bestFit="1" customWidth="1"/>
    <col min="1792" max="1792" width="76.85546875" style="201"/>
    <col min="1793" max="1793" width="7.28515625" style="201" customWidth="1"/>
    <col min="1794" max="1794" width="6.140625" style="201" bestFit="1" customWidth="1"/>
    <col min="1795" max="1795" width="78" style="201" customWidth="1"/>
    <col min="1796" max="1796" width="20.7109375" style="201" customWidth="1"/>
    <col min="1797" max="1797" width="26" style="201" customWidth="1"/>
    <col min="1798" max="1798" width="37" style="201" bestFit="1" customWidth="1"/>
    <col min="1799" max="1807" width="0" style="201" hidden="1" customWidth="1"/>
    <col min="1808" max="1810" width="22.7109375" style="201" bestFit="1" customWidth="1"/>
    <col min="1811" max="1811" width="25.28515625" style="201" bestFit="1" customWidth="1"/>
    <col min="1812" max="1812" width="21" style="201" bestFit="1" customWidth="1"/>
    <col min="1813" max="1813" width="8.28515625" style="201" customWidth="1"/>
    <col min="1814" max="1814" width="19" style="201" bestFit="1" customWidth="1"/>
    <col min="1815" max="1815" width="20.5703125" style="201" bestFit="1" customWidth="1"/>
    <col min="1816" max="1816" width="19" style="201" customWidth="1"/>
    <col min="1817" max="2023" width="11.42578125" style="201" customWidth="1"/>
    <col min="2024" max="2026" width="7.28515625" style="201" customWidth="1"/>
    <col min="2027" max="2027" width="0" style="201" hidden="1" customWidth="1"/>
    <col min="2028" max="2028" width="7.28515625" style="201" customWidth="1"/>
    <col min="2029" max="2029" width="66.140625" style="201" customWidth="1"/>
    <col min="2030" max="2030" width="0" style="201" hidden="1" customWidth="1"/>
    <col min="2031" max="2031" width="28" style="201" customWidth="1"/>
    <col min="2032" max="2032" width="32.140625" style="201" customWidth="1"/>
    <col min="2033" max="2033" width="39.85546875" style="201" bestFit="1" customWidth="1"/>
    <col min="2034" max="2034" width="0" style="201" hidden="1" customWidth="1"/>
    <col min="2035" max="2035" width="7.28515625" style="201" customWidth="1"/>
    <col min="2036" max="2036" width="0" style="201" hidden="1" customWidth="1"/>
    <col min="2037" max="2037" width="7.28515625" style="201" customWidth="1"/>
    <col min="2038" max="2038" width="59.5703125" style="201" customWidth="1"/>
    <col min="2039" max="2039" width="0" style="201" hidden="1" customWidth="1"/>
    <col min="2040" max="2040" width="23.85546875" style="201" customWidth="1"/>
    <col min="2041" max="2041" width="27.42578125" style="201" customWidth="1"/>
    <col min="2042" max="2042" width="28" style="201" customWidth="1"/>
    <col min="2043" max="2045" width="0" style="201" hidden="1" customWidth="1"/>
    <col min="2046" max="2046" width="7.28515625" style="201" customWidth="1"/>
    <col min="2047" max="2047" width="6.140625" style="201" bestFit="1" customWidth="1"/>
    <col min="2048" max="2048" width="76.85546875" style="201"/>
    <col min="2049" max="2049" width="7.28515625" style="201" customWidth="1"/>
    <col min="2050" max="2050" width="6.140625" style="201" bestFit="1" customWidth="1"/>
    <col min="2051" max="2051" width="78" style="201" customWidth="1"/>
    <col min="2052" max="2052" width="20.7109375" style="201" customWidth="1"/>
    <col min="2053" max="2053" width="26" style="201" customWidth="1"/>
    <col min="2054" max="2054" width="37" style="201" bestFit="1" customWidth="1"/>
    <col min="2055" max="2063" width="0" style="201" hidden="1" customWidth="1"/>
    <col min="2064" max="2066" width="22.7109375" style="201" bestFit="1" customWidth="1"/>
    <col min="2067" max="2067" width="25.28515625" style="201" bestFit="1" customWidth="1"/>
    <col min="2068" max="2068" width="21" style="201" bestFit="1" customWidth="1"/>
    <col min="2069" max="2069" width="8.28515625" style="201" customWidth="1"/>
    <col min="2070" max="2070" width="19" style="201" bestFit="1" customWidth="1"/>
    <col min="2071" max="2071" width="20.5703125" style="201" bestFit="1" customWidth="1"/>
    <col min="2072" max="2072" width="19" style="201" customWidth="1"/>
    <col min="2073" max="2279" width="11.42578125" style="201" customWidth="1"/>
    <col min="2280" max="2282" width="7.28515625" style="201" customWidth="1"/>
    <col min="2283" max="2283" width="0" style="201" hidden="1" customWidth="1"/>
    <col min="2284" max="2284" width="7.28515625" style="201" customWidth="1"/>
    <col min="2285" max="2285" width="66.140625" style="201" customWidth="1"/>
    <col min="2286" max="2286" width="0" style="201" hidden="1" customWidth="1"/>
    <col min="2287" max="2287" width="28" style="201" customWidth="1"/>
    <col min="2288" max="2288" width="32.140625" style="201" customWidth="1"/>
    <col min="2289" max="2289" width="39.85546875" style="201" bestFit="1" customWidth="1"/>
    <col min="2290" max="2290" width="0" style="201" hidden="1" customWidth="1"/>
    <col min="2291" max="2291" width="7.28515625" style="201" customWidth="1"/>
    <col min="2292" max="2292" width="0" style="201" hidden="1" customWidth="1"/>
    <col min="2293" max="2293" width="7.28515625" style="201" customWidth="1"/>
    <col min="2294" max="2294" width="59.5703125" style="201" customWidth="1"/>
    <col min="2295" max="2295" width="0" style="201" hidden="1" customWidth="1"/>
    <col min="2296" max="2296" width="23.85546875" style="201" customWidth="1"/>
    <col min="2297" max="2297" width="27.42578125" style="201" customWidth="1"/>
    <col min="2298" max="2298" width="28" style="201" customWidth="1"/>
    <col min="2299" max="2301" width="0" style="201" hidden="1" customWidth="1"/>
    <col min="2302" max="2302" width="7.28515625" style="201" customWidth="1"/>
    <col min="2303" max="2303" width="6.140625" style="201" bestFit="1" customWidth="1"/>
    <col min="2304" max="2304" width="76.85546875" style="201"/>
    <col min="2305" max="2305" width="7.28515625" style="201" customWidth="1"/>
    <col min="2306" max="2306" width="6.140625" style="201" bestFit="1" customWidth="1"/>
    <col min="2307" max="2307" width="78" style="201" customWidth="1"/>
    <col min="2308" max="2308" width="20.7109375" style="201" customWidth="1"/>
    <col min="2309" max="2309" width="26" style="201" customWidth="1"/>
    <col min="2310" max="2310" width="37" style="201" bestFit="1" customWidth="1"/>
    <col min="2311" max="2319" width="0" style="201" hidden="1" customWidth="1"/>
    <col min="2320" max="2322" width="22.7109375" style="201" bestFit="1" customWidth="1"/>
    <col min="2323" max="2323" width="25.28515625" style="201" bestFit="1" customWidth="1"/>
    <col min="2324" max="2324" width="21" style="201" bestFit="1" customWidth="1"/>
    <col min="2325" max="2325" width="8.28515625" style="201" customWidth="1"/>
    <col min="2326" max="2326" width="19" style="201" bestFit="1" customWidth="1"/>
    <col min="2327" max="2327" width="20.5703125" style="201" bestFit="1" customWidth="1"/>
    <col min="2328" max="2328" width="19" style="201" customWidth="1"/>
    <col min="2329" max="2535" width="11.42578125" style="201" customWidth="1"/>
    <col min="2536" max="2538" width="7.28515625" style="201" customWidth="1"/>
    <col min="2539" max="2539" width="0" style="201" hidden="1" customWidth="1"/>
    <col min="2540" max="2540" width="7.28515625" style="201" customWidth="1"/>
    <col min="2541" max="2541" width="66.140625" style="201" customWidth="1"/>
    <col min="2542" max="2542" width="0" style="201" hidden="1" customWidth="1"/>
    <col min="2543" max="2543" width="28" style="201" customWidth="1"/>
    <col min="2544" max="2544" width="32.140625" style="201" customWidth="1"/>
    <col min="2545" max="2545" width="39.85546875" style="201" bestFit="1" customWidth="1"/>
    <col min="2546" max="2546" width="0" style="201" hidden="1" customWidth="1"/>
    <col min="2547" max="2547" width="7.28515625" style="201" customWidth="1"/>
    <col min="2548" max="2548" width="0" style="201" hidden="1" customWidth="1"/>
    <col min="2549" max="2549" width="7.28515625" style="201" customWidth="1"/>
    <col min="2550" max="2550" width="59.5703125" style="201" customWidth="1"/>
    <col min="2551" max="2551" width="0" style="201" hidden="1" customWidth="1"/>
    <col min="2552" max="2552" width="23.85546875" style="201" customWidth="1"/>
    <col min="2553" max="2553" width="27.42578125" style="201" customWidth="1"/>
    <col min="2554" max="2554" width="28" style="201" customWidth="1"/>
    <col min="2555" max="2557" width="0" style="201" hidden="1" customWidth="1"/>
    <col min="2558" max="2558" width="7.28515625" style="201" customWidth="1"/>
    <col min="2559" max="2559" width="6.140625" style="201" bestFit="1" customWidth="1"/>
    <col min="2560" max="2560" width="76.85546875" style="201"/>
    <col min="2561" max="2561" width="7.28515625" style="201" customWidth="1"/>
    <col min="2562" max="2562" width="6.140625" style="201" bestFit="1" customWidth="1"/>
    <col min="2563" max="2563" width="78" style="201" customWidth="1"/>
    <col min="2564" max="2564" width="20.7109375" style="201" customWidth="1"/>
    <col min="2565" max="2565" width="26" style="201" customWidth="1"/>
    <col min="2566" max="2566" width="37" style="201" bestFit="1" customWidth="1"/>
    <col min="2567" max="2575" width="0" style="201" hidden="1" customWidth="1"/>
    <col min="2576" max="2578" width="22.7109375" style="201" bestFit="1" customWidth="1"/>
    <col min="2579" max="2579" width="25.28515625" style="201" bestFit="1" customWidth="1"/>
    <col min="2580" max="2580" width="21" style="201" bestFit="1" customWidth="1"/>
    <col min="2581" max="2581" width="8.28515625" style="201" customWidth="1"/>
    <col min="2582" max="2582" width="19" style="201" bestFit="1" customWidth="1"/>
    <col min="2583" max="2583" width="20.5703125" style="201" bestFit="1" customWidth="1"/>
    <col min="2584" max="2584" width="19" style="201" customWidth="1"/>
    <col min="2585" max="2791" width="11.42578125" style="201" customWidth="1"/>
    <col min="2792" max="2794" width="7.28515625" style="201" customWidth="1"/>
    <col min="2795" max="2795" width="0" style="201" hidden="1" customWidth="1"/>
    <col min="2796" max="2796" width="7.28515625" style="201" customWidth="1"/>
    <col min="2797" max="2797" width="66.140625" style="201" customWidth="1"/>
    <col min="2798" max="2798" width="0" style="201" hidden="1" customWidth="1"/>
    <col min="2799" max="2799" width="28" style="201" customWidth="1"/>
    <col min="2800" max="2800" width="32.140625" style="201" customWidth="1"/>
    <col min="2801" max="2801" width="39.85546875" style="201" bestFit="1" customWidth="1"/>
    <col min="2802" max="2802" width="0" style="201" hidden="1" customWidth="1"/>
    <col min="2803" max="2803" width="7.28515625" style="201" customWidth="1"/>
    <col min="2804" max="2804" width="0" style="201" hidden="1" customWidth="1"/>
    <col min="2805" max="2805" width="7.28515625" style="201" customWidth="1"/>
    <col min="2806" max="2806" width="59.5703125" style="201" customWidth="1"/>
    <col min="2807" max="2807" width="0" style="201" hidden="1" customWidth="1"/>
    <col min="2808" max="2808" width="23.85546875" style="201" customWidth="1"/>
    <col min="2809" max="2809" width="27.42578125" style="201" customWidth="1"/>
    <col min="2810" max="2810" width="28" style="201" customWidth="1"/>
    <col min="2811" max="2813" width="0" style="201" hidden="1" customWidth="1"/>
    <col min="2814" max="2814" width="7.28515625" style="201" customWidth="1"/>
    <col min="2815" max="2815" width="6.140625" style="201" bestFit="1" customWidth="1"/>
    <col min="2816" max="2816" width="76.85546875" style="201"/>
    <col min="2817" max="2817" width="7.28515625" style="201" customWidth="1"/>
    <col min="2818" max="2818" width="6.140625" style="201" bestFit="1" customWidth="1"/>
    <col min="2819" max="2819" width="78" style="201" customWidth="1"/>
    <col min="2820" max="2820" width="20.7109375" style="201" customWidth="1"/>
    <col min="2821" max="2821" width="26" style="201" customWidth="1"/>
    <col min="2822" max="2822" width="37" style="201" bestFit="1" customWidth="1"/>
    <col min="2823" max="2831" width="0" style="201" hidden="1" customWidth="1"/>
    <col min="2832" max="2834" width="22.7109375" style="201" bestFit="1" customWidth="1"/>
    <col min="2835" max="2835" width="25.28515625" style="201" bestFit="1" customWidth="1"/>
    <col min="2836" max="2836" width="21" style="201" bestFit="1" customWidth="1"/>
    <col min="2837" max="2837" width="8.28515625" style="201" customWidth="1"/>
    <col min="2838" max="2838" width="19" style="201" bestFit="1" customWidth="1"/>
    <col min="2839" max="2839" width="20.5703125" style="201" bestFit="1" customWidth="1"/>
    <col min="2840" max="2840" width="19" style="201" customWidth="1"/>
    <col min="2841" max="3047" width="11.42578125" style="201" customWidth="1"/>
    <col min="3048" max="3050" width="7.28515625" style="201" customWidth="1"/>
    <col min="3051" max="3051" width="0" style="201" hidden="1" customWidth="1"/>
    <col min="3052" max="3052" width="7.28515625" style="201" customWidth="1"/>
    <col min="3053" max="3053" width="66.140625" style="201" customWidth="1"/>
    <col min="3054" max="3054" width="0" style="201" hidden="1" customWidth="1"/>
    <col min="3055" max="3055" width="28" style="201" customWidth="1"/>
    <col min="3056" max="3056" width="32.140625" style="201" customWidth="1"/>
    <col min="3057" max="3057" width="39.85546875" style="201" bestFit="1" customWidth="1"/>
    <col min="3058" max="3058" width="0" style="201" hidden="1" customWidth="1"/>
    <col min="3059" max="3059" width="7.28515625" style="201" customWidth="1"/>
    <col min="3060" max="3060" width="0" style="201" hidden="1" customWidth="1"/>
    <col min="3061" max="3061" width="7.28515625" style="201" customWidth="1"/>
    <col min="3062" max="3062" width="59.5703125" style="201" customWidth="1"/>
    <col min="3063" max="3063" width="0" style="201" hidden="1" customWidth="1"/>
    <col min="3064" max="3064" width="23.85546875" style="201" customWidth="1"/>
    <col min="3065" max="3065" width="27.42578125" style="201" customWidth="1"/>
    <col min="3066" max="3066" width="28" style="201" customWidth="1"/>
    <col min="3067" max="3069" width="0" style="201" hidden="1" customWidth="1"/>
    <col min="3070" max="3070" width="7.28515625" style="201" customWidth="1"/>
    <col min="3071" max="3071" width="6.140625" style="201" bestFit="1" customWidth="1"/>
    <col min="3072" max="3072" width="76.85546875" style="201"/>
    <col min="3073" max="3073" width="7.28515625" style="201" customWidth="1"/>
    <col min="3074" max="3074" width="6.140625" style="201" bestFit="1" customWidth="1"/>
    <col min="3075" max="3075" width="78" style="201" customWidth="1"/>
    <col min="3076" max="3076" width="20.7109375" style="201" customWidth="1"/>
    <col min="3077" max="3077" width="26" style="201" customWidth="1"/>
    <col min="3078" max="3078" width="37" style="201" bestFit="1" customWidth="1"/>
    <col min="3079" max="3087" width="0" style="201" hidden="1" customWidth="1"/>
    <col min="3088" max="3090" width="22.7109375" style="201" bestFit="1" customWidth="1"/>
    <col min="3091" max="3091" width="25.28515625" style="201" bestFit="1" customWidth="1"/>
    <col min="3092" max="3092" width="21" style="201" bestFit="1" customWidth="1"/>
    <col min="3093" max="3093" width="8.28515625" style="201" customWidth="1"/>
    <col min="3094" max="3094" width="19" style="201" bestFit="1" customWidth="1"/>
    <col min="3095" max="3095" width="20.5703125" style="201" bestFit="1" customWidth="1"/>
    <col min="3096" max="3096" width="19" style="201" customWidth="1"/>
    <col min="3097" max="3303" width="11.42578125" style="201" customWidth="1"/>
    <col min="3304" max="3306" width="7.28515625" style="201" customWidth="1"/>
    <col min="3307" max="3307" width="0" style="201" hidden="1" customWidth="1"/>
    <col min="3308" max="3308" width="7.28515625" style="201" customWidth="1"/>
    <col min="3309" max="3309" width="66.140625" style="201" customWidth="1"/>
    <col min="3310" max="3310" width="0" style="201" hidden="1" customWidth="1"/>
    <col min="3311" max="3311" width="28" style="201" customWidth="1"/>
    <col min="3312" max="3312" width="32.140625" style="201" customWidth="1"/>
    <col min="3313" max="3313" width="39.85546875" style="201" bestFit="1" customWidth="1"/>
    <col min="3314" max="3314" width="0" style="201" hidden="1" customWidth="1"/>
    <col min="3315" max="3315" width="7.28515625" style="201" customWidth="1"/>
    <col min="3316" max="3316" width="0" style="201" hidden="1" customWidth="1"/>
    <col min="3317" max="3317" width="7.28515625" style="201" customWidth="1"/>
    <col min="3318" max="3318" width="59.5703125" style="201" customWidth="1"/>
    <col min="3319" max="3319" width="0" style="201" hidden="1" customWidth="1"/>
    <col min="3320" max="3320" width="23.85546875" style="201" customWidth="1"/>
    <col min="3321" max="3321" width="27.42578125" style="201" customWidth="1"/>
    <col min="3322" max="3322" width="28" style="201" customWidth="1"/>
    <col min="3323" max="3325" width="0" style="201" hidden="1" customWidth="1"/>
    <col min="3326" max="3326" width="7.28515625" style="201" customWidth="1"/>
    <col min="3327" max="3327" width="6.140625" style="201" bestFit="1" customWidth="1"/>
    <col min="3328" max="3328" width="76.85546875" style="201"/>
    <col min="3329" max="3329" width="7.28515625" style="201" customWidth="1"/>
    <col min="3330" max="3330" width="6.140625" style="201" bestFit="1" customWidth="1"/>
    <col min="3331" max="3331" width="78" style="201" customWidth="1"/>
    <col min="3332" max="3332" width="20.7109375" style="201" customWidth="1"/>
    <col min="3333" max="3333" width="26" style="201" customWidth="1"/>
    <col min="3334" max="3334" width="37" style="201" bestFit="1" customWidth="1"/>
    <col min="3335" max="3343" width="0" style="201" hidden="1" customWidth="1"/>
    <col min="3344" max="3346" width="22.7109375" style="201" bestFit="1" customWidth="1"/>
    <col min="3347" max="3347" width="25.28515625" style="201" bestFit="1" customWidth="1"/>
    <col min="3348" max="3348" width="21" style="201" bestFit="1" customWidth="1"/>
    <col min="3349" max="3349" width="8.28515625" style="201" customWidth="1"/>
    <col min="3350" max="3350" width="19" style="201" bestFit="1" customWidth="1"/>
    <col min="3351" max="3351" width="20.5703125" style="201" bestFit="1" customWidth="1"/>
    <col min="3352" max="3352" width="19" style="201" customWidth="1"/>
    <col min="3353" max="3559" width="11.42578125" style="201" customWidth="1"/>
    <col min="3560" max="3562" width="7.28515625" style="201" customWidth="1"/>
    <col min="3563" max="3563" width="0" style="201" hidden="1" customWidth="1"/>
    <col min="3564" max="3564" width="7.28515625" style="201" customWidth="1"/>
    <col min="3565" max="3565" width="66.140625" style="201" customWidth="1"/>
    <col min="3566" max="3566" width="0" style="201" hidden="1" customWidth="1"/>
    <col min="3567" max="3567" width="28" style="201" customWidth="1"/>
    <col min="3568" max="3568" width="32.140625" style="201" customWidth="1"/>
    <col min="3569" max="3569" width="39.85546875" style="201" bestFit="1" customWidth="1"/>
    <col min="3570" max="3570" width="0" style="201" hidden="1" customWidth="1"/>
    <col min="3571" max="3571" width="7.28515625" style="201" customWidth="1"/>
    <col min="3572" max="3572" width="0" style="201" hidden="1" customWidth="1"/>
    <col min="3573" max="3573" width="7.28515625" style="201" customWidth="1"/>
    <col min="3574" max="3574" width="59.5703125" style="201" customWidth="1"/>
    <col min="3575" max="3575" width="0" style="201" hidden="1" customWidth="1"/>
    <col min="3576" max="3576" width="23.85546875" style="201" customWidth="1"/>
    <col min="3577" max="3577" width="27.42578125" style="201" customWidth="1"/>
    <col min="3578" max="3578" width="28" style="201" customWidth="1"/>
    <col min="3579" max="3581" width="0" style="201" hidden="1" customWidth="1"/>
    <col min="3582" max="3582" width="7.28515625" style="201" customWidth="1"/>
    <col min="3583" max="3583" width="6.140625" style="201" bestFit="1" customWidth="1"/>
    <col min="3584" max="3584" width="76.85546875" style="201"/>
    <col min="3585" max="3585" width="7.28515625" style="201" customWidth="1"/>
    <col min="3586" max="3586" width="6.140625" style="201" bestFit="1" customWidth="1"/>
    <col min="3587" max="3587" width="78" style="201" customWidth="1"/>
    <col min="3588" max="3588" width="20.7109375" style="201" customWidth="1"/>
    <col min="3589" max="3589" width="26" style="201" customWidth="1"/>
    <col min="3590" max="3590" width="37" style="201" bestFit="1" customWidth="1"/>
    <col min="3591" max="3599" width="0" style="201" hidden="1" customWidth="1"/>
    <col min="3600" max="3602" width="22.7109375" style="201" bestFit="1" customWidth="1"/>
    <col min="3603" max="3603" width="25.28515625" style="201" bestFit="1" customWidth="1"/>
    <col min="3604" max="3604" width="21" style="201" bestFit="1" customWidth="1"/>
    <col min="3605" max="3605" width="8.28515625" style="201" customWidth="1"/>
    <col min="3606" max="3606" width="19" style="201" bestFit="1" customWidth="1"/>
    <col min="3607" max="3607" width="20.5703125" style="201" bestFit="1" customWidth="1"/>
    <col min="3608" max="3608" width="19" style="201" customWidth="1"/>
    <col min="3609" max="3815" width="11.42578125" style="201" customWidth="1"/>
    <col min="3816" max="3818" width="7.28515625" style="201" customWidth="1"/>
    <col min="3819" max="3819" width="0" style="201" hidden="1" customWidth="1"/>
    <col min="3820" max="3820" width="7.28515625" style="201" customWidth="1"/>
    <col min="3821" max="3821" width="66.140625" style="201" customWidth="1"/>
    <col min="3822" max="3822" width="0" style="201" hidden="1" customWidth="1"/>
    <col min="3823" max="3823" width="28" style="201" customWidth="1"/>
    <col min="3824" max="3824" width="32.140625" style="201" customWidth="1"/>
    <col min="3825" max="3825" width="39.85546875" style="201" bestFit="1" customWidth="1"/>
    <col min="3826" max="3826" width="0" style="201" hidden="1" customWidth="1"/>
    <col min="3827" max="3827" width="7.28515625" style="201" customWidth="1"/>
    <col min="3828" max="3828" width="0" style="201" hidden="1" customWidth="1"/>
    <col min="3829" max="3829" width="7.28515625" style="201" customWidth="1"/>
    <col min="3830" max="3830" width="59.5703125" style="201" customWidth="1"/>
    <col min="3831" max="3831" width="0" style="201" hidden="1" customWidth="1"/>
    <col min="3832" max="3832" width="23.85546875" style="201" customWidth="1"/>
    <col min="3833" max="3833" width="27.42578125" style="201" customWidth="1"/>
    <col min="3834" max="3834" width="28" style="201" customWidth="1"/>
    <col min="3835" max="3837" width="0" style="201" hidden="1" customWidth="1"/>
    <col min="3838" max="3838" width="7.28515625" style="201" customWidth="1"/>
    <col min="3839" max="3839" width="6.140625" style="201" bestFit="1" customWidth="1"/>
    <col min="3840" max="3840" width="76.85546875" style="201"/>
    <col min="3841" max="3841" width="7.28515625" style="201" customWidth="1"/>
    <col min="3842" max="3842" width="6.140625" style="201" bestFit="1" customWidth="1"/>
    <col min="3843" max="3843" width="78" style="201" customWidth="1"/>
    <col min="3844" max="3844" width="20.7109375" style="201" customWidth="1"/>
    <col min="3845" max="3845" width="26" style="201" customWidth="1"/>
    <col min="3846" max="3846" width="37" style="201" bestFit="1" customWidth="1"/>
    <col min="3847" max="3855" width="0" style="201" hidden="1" customWidth="1"/>
    <col min="3856" max="3858" width="22.7109375" style="201" bestFit="1" customWidth="1"/>
    <col min="3859" max="3859" width="25.28515625" style="201" bestFit="1" customWidth="1"/>
    <col min="3860" max="3860" width="21" style="201" bestFit="1" customWidth="1"/>
    <col min="3861" max="3861" width="8.28515625" style="201" customWidth="1"/>
    <col min="3862" max="3862" width="19" style="201" bestFit="1" customWidth="1"/>
    <col min="3863" max="3863" width="20.5703125" style="201" bestFit="1" customWidth="1"/>
    <col min="3864" max="3864" width="19" style="201" customWidth="1"/>
    <col min="3865" max="4071" width="11.42578125" style="201" customWidth="1"/>
    <col min="4072" max="4074" width="7.28515625" style="201" customWidth="1"/>
    <col min="4075" max="4075" width="0" style="201" hidden="1" customWidth="1"/>
    <col min="4076" max="4076" width="7.28515625" style="201" customWidth="1"/>
    <col min="4077" max="4077" width="66.140625" style="201" customWidth="1"/>
    <col min="4078" max="4078" width="0" style="201" hidden="1" customWidth="1"/>
    <col min="4079" max="4079" width="28" style="201" customWidth="1"/>
    <col min="4080" max="4080" width="32.140625" style="201" customWidth="1"/>
    <col min="4081" max="4081" width="39.85546875" style="201" bestFit="1" customWidth="1"/>
    <col min="4082" max="4082" width="0" style="201" hidden="1" customWidth="1"/>
    <col min="4083" max="4083" width="7.28515625" style="201" customWidth="1"/>
    <col min="4084" max="4084" width="0" style="201" hidden="1" customWidth="1"/>
    <col min="4085" max="4085" width="7.28515625" style="201" customWidth="1"/>
    <col min="4086" max="4086" width="59.5703125" style="201" customWidth="1"/>
    <col min="4087" max="4087" width="0" style="201" hidden="1" customWidth="1"/>
    <col min="4088" max="4088" width="23.85546875" style="201" customWidth="1"/>
    <col min="4089" max="4089" width="27.42578125" style="201" customWidth="1"/>
    <col min="4090" max="4090" width="28" style="201" customWidth="1"/>
    <col min="4091" max="4093" width="0" style="201" hidden="1" customWidth="1"/>
    <col min="4094" max="4094" width="7.28515625" style="201" customWidth="1"/>
    <col min="4095" max="4095" width="6.140625" style="201" bestFit="1" customWidth="1"/>
    <col min="4096" max="4096" width="76.85546875" style="201"/>
    <col min="4097" max="4097" width="7.28515625" style="201" customWidth="1"/>
    <col min="4098" max="4098" width="6.140625" style="201" bestFit="1" customWidth="1"/>
    <col min="4099" max="4099" width="78" style="201" customWidth="1"/>
    <col min="4100" max="4100" width="20.7109375" style="201" customWidth="1"/>
    <col min="4101" max="4101" width="26" style="201" customWidth="1"/>
    <col min="4102" max="4102" width="37" style="201" bestFit="1" customWidth="1"/>
    <col min="4103" max="4111" width="0" style="201" hidden="1" customWidth="1"/>
    <col min="4112" max="4114" width="22.7109375" style="201" bestFit="1" customWidth="1"/>
    <col min="4115" max="4115" width="25.28515625" style="201" bestFit="1" customWidth="1"/>
    <col min="4116" max="4116" width="21" style="201" bestFit="1" customWidth="1"/>
    <col min="4117" max="4117" width="8.28515625" style="201" customWidth="1"/>
    <col min="4118" max="4118" width="19" style="201" bestFit="1" customWidth="1"/>
    <col min="4119" max="4119" width="20.5703125" style="201" bestFit="1" customWidth="1"/>
    <col min="4120" max="4120" width="19" style="201" customWidth="1"/>
    <col min="4121" max="4327" width="11.42578125" style="201" customWidth="1"/>
    <col min="4328" max="4330" width="7.28515625" style="201" customWidth="1"/>
    <col min="4331" max="4331" width="0" style="201" hidden="1" customWidth="1"/>
    <col min="4332" max="4332" width="7.28515625" style="201" customWidth="1"/>
    <col min="4333" max="4333" width="66.140625" style="201" customWidth="1"/>
    <col min="4334" max="4334" width="0" style="201" hidden="1" customWidth="1"/>
    <col min="4335" max="4335" width="28" style="201" customWidth="1"/>
    <col min="4336" max="4336" width="32.140625" style="201" customWidth="1"/>
    <col min="4337" max="4337" width="39.85546875" style="201" bestFit="1" customWidth="1"/>
    <col min="4338" max="4338" width="0" style="201" hidden="1" customWidth="1"/>
    <col min="4339" max="4339" width="7.28515625" style="201" customWidth="1"/>
    <col min="4340" max="4340" width="0" style="201" hidden="1" customWidth="1"/>
    <col min="4341" max="4341" width="7.28515625" style="201" customWidth="1"/>
    <col min="4342" max="4342" width="59.5703125" style="201" customWidth="1"/>
    <col min="4343" max="4343" width="0" style="201" hidden="1" customWidth="1"/>
    <col min="4344" max="4344" width="23.85546875" style="201" customWidth="1"/>
    <col min="4345" max="4345" width="27.42578125" style="201" customWidth="1"/>
    <col min="4346" max="4346" width="28" style="201" customWidth="1"/>
    <col min="4347" max="4349" width="0" style="201" hidden="1" customWidth="1"/>
    <col min="4350" max="4350" width="7.28515625" style="201" customWidth="1"/>
    <col min="4351" max="4351" width="6.140625" style="201" bestFit="1" customWidth="1"/>
    <col min="4352" max="4352" width="76.85546875" style="201"/>
    <col min="4353" max="4353" width="7.28515625" style="201" customWidth="1"/>
    <col min="4354" max="4354" width="6.140625" style="201" bestFit="1" customWidth="1"/>
    <col min="4355" max="4355" width="78" style="201" customWidth="1"/>
    <col min="4356" max="4356" width="20.7109375" style="201" customWidth="1"/>
    <col min="4357" max="4357" width="26" style="201" customWidth="1"/>
    <col min="4358" max="4358" width="37" style="201" bestFit="1" customWidth="1"/>
    <col min="4359" max="4367" width="0" style="201" hidden="1" customWidth="1"/>
    <col min="4368" max="4370" width="22.7109375" style="201" bestFit="1" customWidth="1"/>
    <col min="4371" max="4371" width="25.28515625" style="201" bestFit="1" customWidth="1"/>
    <col min="4372" max="4372" width="21" style="201" bestFit="1" customWidth="1"/>
    <col min="4373" max="4373" width="8.28515625" style="201" customWidth="1"/>
    <col min="4374" max="4374" width="19" style="201" bestFit="1" customWidth="1"/>
    <col min="4375" max="4375" width="20.5703125" style="201" bestFit="1" customWidth="1"/>
    <col min="4376" max="4376" width="19" style="201" customWidth="1"/>
    <col min="4377" max="4583" width="11.42578125" style="201" customWidth="1"/>
    <col min="4584" max="4586" width="7.28515625" style="201" customWidth="1"/>
    <col min="4587" max="4587" width="0" style="201" hidden="1" customWidth="1"/>
    <col min="4588" max="4588" width="7.28515625" style="201" customWidth="1"/>
    <col min="4589" max="4589" width="66.140625" style="201" customWidth="1"/>
    <col min="4590" max="4590" width="0" style="201" hidden="1" customWidth="1"/>
    <col min="4591" max="4591" width="28" style="201" customWidth="1"/>
    <col min="4592" max="4592" width="32.140625" style="201" customWidth="1"/>
    <col min="4593" max="4593" width="39.85546875" style="201" bestFit="1" customWidth="1"/>
    <col min="4594" max="4594" width="0" style="201" hidden="1" customWidth="1"/>
    <col min="4595" max="4595" width="7.28515625" style="201" customWidth="1"/>
    <col min="4596" max="4596" width="0" style="201" hidden="1" customWidth="1"/>
    <col min="4597" max="4597" width="7.28515625" style="201" customWidth="1"/>
    <col min="4598" max="4598" width="59.5703125" style="201" customWidth="1"/>
    <col min="4599" max="4599" width="0" style="201" hidden="1" customWidth="1"/>
    <col min="4600" max="4600" width="23.85546875" style="201" customWidth="1"/>
    <col min="4601" max="4601" width="27.42578125" style="201" customWidth="1"/>
    <col min="4602" max="4602" width="28" style="201" customWidth="1"/>
    <col min="4603" max="4605" width="0" style="201" hidden="1" customWidth="1"/>
    <col min="4606" max="4606" width="7.28515625" style="201" customWidth="1"/>
    <col min="4607" max="4607" width="6.140625" style="201" bestFit="1" customWidth="1"/>
    <col min="4608" max="4608" width="76.85546875" style="201"/>
    <col min="4609" max="4609" width="7.28515625" style="201" customWidth="1"/>
    <col min="4610" max="4610" width="6.140625" style="201" bestFit="1" customWidth="1"/>
    <col min="4611" max="4611" width="78" style="201" customWidth="1"/>
    <col min="4612" max="4612" width="20.7109375" style="201" customWidth="1"/>
    <col min="4613" max="4613" width="26" style="201" customWidth="1"/>
    <col min="4614" max="4614" width="37" style="201" bestFit="1" customWidth="1"/>
    <col min="4615" max="4623" width="0" style="201" hidden="1" customWidth="1"/>
    <col min="4624" max="4626" width="22.7109375" style="201" bestFit="1" customWidth="1"/>
    <col min="4627" max="4627" width="25.28515625" style="201" bestFit="1" customWidth="1"/>
    <col min="4628" max="4628" width="21" style="201" bestFit="1" customWidth="1"/>
    <col min="4629" max="4629" width="8.28515625" style="201" customWidth="1"/>
    <col min="4630" max="4630" width="19" style="201" bestFit="1" customWidth="1"/>
    <col min="4631" max="4631" width="20.5703125" style="201" bestFit="1" customWidth="1"/>
    <col min="4632" max="4632" width="19" style="201" customWidth="1"/>
    <col min="4633" max="4839" width="11.42578125" style="201" customWidth="1"/>
    <col min="4840" max="4842" width="7.28515625" style="201" customWidth="1"/>
    <col min="4843" max="4843" width="0" style="201" hidden="1" customWidth="1"/>
    <col min="4844" max="4844" width="7.28515625" style="201" customWidth="1"/>
    <col min="4845" max="4845" width="66.140625" style="201" customWidth="1"/>
    <col min="4846" max="4846" width="0" style="201" hidden="1" customWidth="1"/>
    <col min="4847" max="4847" width="28" style="201" customWidth="1"/>
    <col min="4848" max="4848" width="32.140625" style="201" customWidth="1"/>
    <col min="4849" max="4849" width="39.85546875" style="201" bestFit="1" customWidth="1"/>
    <col min="4850" max="4850" width="0" style="201" hidden="1" customWidth="1"/>
    <col min="4851" max="4851" width="7.28515625" style="201" customWidth="1"/>
    <col min="4852" max="4852" width="0" style="201" hidden="1" customWidth="1"/>
    <col min="4853" max="4853" width="7.28515625" style="201" customWidth="1"/>
    <col min="4854" max="4854" width="59.5703125" style="201" customWidth="1"/>
    <col min="4855" max="4855" width="0" style="201" hidden="1" customWidth="1"/>
    <col min="4856" max="4856" width="23.85546875" style="201" customWidth="1"/>
    <col min="4857" max="4857" width="27.42578125" style="201" customWidth="1"/>
    <col min="4858" max="4858" width="28" style="201" customWidth="1"/>
    <col min="4859" max="4861" width="0" style="201" hidden="1" customWidth="1"/>
    <col min="4862" max="4862" width="7.28515625" style="201" customWidth="1"/>
    <col min="4863" max="4863" width="6.140625" style="201" bestFit="1" customWidth="1"/>
    <col min="4864" max="4864" width="76.85546875" style="201"/>
    <col min="4865" max="4865" width="7.28515625" style="201" customWidth="1"/>
    <col min="4866" max="4866" width="6.140625" style="201" bestFit="1" customWidth="1"/>
    <col min="4867" max="4867" width="78" style="201" customWidth="1"/>
    <col min="4868" max="4868" width="20.7109375" style="201" customWidth="1"/>
    <col min="4869" max="4869" width="26" style="201" customWidth="1"/>
    <col min="4870" max="4870" width="37" style="201" bestFit="1" customWidth="1"/>
    <col min="4871" max="4879" width="0" style="201" hidden="1" customWidth="1"/>
    <col min="4880" max="4882" width="22.7109375" style="201" bestFit="1" customWidth="1"/>
    <col min="4883" max="4883" width="25.28515625" style="201" bestFit="1" customWidth="1"/>
    <col min="4884" max="4884" width="21" style="201" bestFit="1" customWidth="1"/>
    <col min="4885" max="4885" width="8.28515625" style="201" customWidth="1"/>
    <col min="4886" max="4886" width="19" style="201" bestFit="1" customWidth="1"/>
    <col min="4887" max="4887" width="20.5703125" style="201" bestFit="1" customWidth="1"/>
    <col min="4888" max="4888" width="19" style="201" customWidth="1"/>
    <col min="4889" max="5095" width="11.42578125" style="201" customWidth="1"/>
    <col min="5096" max="5098" width="7.28515625" style="201" customWidth="1"/>
    <col min="5099" max="5099" width="0" style="201" hidden="1" customWidth="1"/>
    <col min="5100" max="5100" width="7.28515625" style="201" customWidth="1"/>
    <col min="5101" max="5101" width="66.140625" style="201" customWidth="1"/>
    <col min="5102" max="5102" width="0" style="201" hidden="1" customWidth="1"/>
    <col min="5103" max="5103" width="28" style="201" customWidth="1"/>
    <col min="5104" max="5104" width="32.140625" style="201" customWidth="1"/>
    <col min="5105" max="5105" width="39.85546875" style="201" bestFit="1" customWidth="1"/>
    <col min="5106" max="5106" width="0" style="201" hidden="1" customWidth="1"/>
    <col min="5107" max="5107" width="7.28515625" style="201" customWidth="1"/>
    <col min="5108" max="5108" width="0" style="201" hidden="1" customWidth="1"/>
    <col min="5109" max="5109" width="7.28515625" style="201" customWidth="1"/>
    <col min="5110" max="5110" width="59.5703125" style="201" customWidth="1"/>
    <col min="5111" max="5111" width="0" style="201" hidden="1" customWidth="1"/>
    <col min="5112" max="5112" width="23.85546875" style="201" customWidth="1"/>
    <col min="5113" max="5113" width="27.42578125" style="201" customWidth="1"/>
    <col min="5114" max="5114" width="28" style="201" customWidth="1"/>
    <col min="5115" max="5117" width="0" style="201" hidden="1" customWidth="1"/>
    <col min="5118" max="5118" width="7.28515625" style="201" customWidth="1"/>
    <col min="5119" max="5119" width="6.140625" style="201" bestFit="1" customWidth="1"/>
    <col min="5120" max="5120" width="76.85546875" style="201"/>
    <col min="5121" max="5121" width="7.28515625" style="201" customWidth="1"/>
    <col min="5122" max="5122" width="6.140625" style="201" bestFit="1" customWidth="1"/>
    <col min="5123" max="5123" width="78" style="201" customWidth="1"/>
    <col min="5124" max="5124" width="20.7109375" style="201" customWidth="1"/>
    <col min="5125" max="5125" width="26" style="201" customWidth="1"/>
    <col min="5126" max="5126" width="37" style="201" bestFit="1" customWidth="1"/>
    <col min="5127" max="5135" width="0" style="201" hidden="1" customWidth="1"/>
    <col min="5136" max="5138" width="22.7109375" style="201" bestFit="1" customWidth="1"/>
    <col min="5139" max="5139" width="25.28515625" style="201" bestFit="1" customWidth="1"/>
    <col min="5140" max="5140" width="21" style="201" bestFit="1" customWidth="1"/>
    <col min="5141" max="5141" width="8.28515625" style="201" customWidth="1"/>
    <col min="5142" max="5142" width="19" style="201" bestFit="1" customWidth="1"/>
    <col min="5143" max="5143" width="20.5703125" style="201" bestFit="1" customWidth="1"/>
    <col min="5144" max="5144" width="19" style="201" customWidth="1"/>
    <col min="5145" max="5351" width="11.42578125" style="201" customWidth="1"/>
    <col min="5352" max="5354" width="7.28515625" style="201" customWidth="1"/>
    <col min="5355" max="5355" width="0" style="201" hidden="1" customWidth="1"/>
    <col min="5356" max="5356" width="7.28515625" style="201" customWidth="1"/>
    <col min="5357" max="5357" width="66.140625" style="201" customWidth="1"/>
    <col min="5358" max="5358" width="0" style="201" hidden="1" customWidth="1"/>
    <col min="5359" max="5359" width="28" style="201" customWidth="1"/>
    <col min="5360" max="5360" width="32.140625" style="201" customWidth="1"/>
    <col min="5361" max="5361" width="39.85546875" style="201" bestFit="1" customWidth="1"/>
    <col min="5362" max="5362" width="0" style="201" hidden="1" customWidth="1"/>
    <col min="5363" max="5363" width="7.28515625" style="201" customWidth="1"/>
    <col min="5364" max="5364" width="0" style="201" hidden="1" customWidth="1"/>
    <col min="5365" max="5365" width="7.28515625" style="201" customWidth="1"/>
    <col min="5366" max="5366" width="59.5703125" style="201" customWidth="1"/>
    <col min="5367" max="5367" width="0" style="201" hidden="1" customWidth="1"/>
    <col min="5368" max="5368" width="23.85546875" style="201" customWidth="1"/>
    <col min="5369" max="5369" width="27.42578125" style="201" customWidth="1"/>
    <col min="5370" max="5370" width="28" style="201" customWidth="1"/>
    <col min="5371" max="5373" width="0" style="201" hidden="1" customWidth="1"/>
    <col min="5374" max="5374" width="7.28515625" style="201" customWidth="1"/>
    <col min="5375" max="5375" width="6.140625" style="201" bestFit="1" customWidth="1"/>
    <col min="5376" max="5376" width="76.85546875" style="201"/>
    <col min="5377" max="5377" width="7.28515625" style="201" customWidth="1"/>
    <col min="5378" max="5378" width="6.140625" style="201" bestFit="1" customWidth="1"/>
    <col min="5379" max="5379" width="78" style="201" customWidth="1"/>
    <col min="5380" max="5380" width="20.7109375" style="201" customWidth="1"/>
    <col min="5381" max="5381" width="26" style="201" customWidth="1"/>
    <col min="5382" max="5382" width="37" style="201" bestFit="1" customWidth="1"/>
    <col min="5383" max="5391" width="0" style="201" hidden="1" customWidth="1"/>
    <col min="5392" max="5394" width="22.7109375" style="201" bestFit="1" customWidth="1"/>
    <col min="5395" max="5395" width="25.28515625" style="201" bestFit="1" customWidth="1"/>
    <col min="5396" max="5396" width="21" style="201" bestFit="1" customWidth="1"/>
    <col min="5397" max="5397" width="8.28515625" style="201" customWidth="1"/>
    <col min="5398" max="5398" width="19" style="201" bestFit="1" customWidth="1"/>
    <col min="5399" max="5399" width="20.5703125" style="201" bestFit="1" customWidth="1"/>
    <col min="5400" max="5400" width="19" style="201" customWidth="1"/>
    <col min="5401" max="5607" width="11.42578125" style="201" customWidth="1"/>
    <col min="5608" max="5610" width="7.28515625" style="201" customWidth="1"/>
    <col min="5611" max="5611" width="0" style="201" hidden="1" customWidth="1"/>
    <col min="5612" max="5612" width="7.28515625" style="201" customWidth="1"/>
    <col min="5613" max="5613" width="66.140625" style="201" customWidth="1"/>
    <col min="5614" max="5614" width="0" style="201" hidden="1" customWidth="1"/>
    <col min="5615" max="5615" width="28" style="201" customWidth="1"/>
    <col min="5616" max="5616" width="32.140625" style="201" customWidth="1"/>
    <col min="5617" max="5617" width="39.85546875" style="201" bestFit="1" customWidth="1"/>
    <col min="5618" max="5618" width="0" style="201" hidden="1" customWidth="1"/>
    <col min="5619" max="5619" width="7.28515625" style="201" customWidth="1"/>
    <col min="5620" max="5620" width="0" style="201" hidden="1" customWidth="1"/>
    <col min="5621" max="5621" width="7.28515625" style="201" customWidth="1"/>
    <col min="5622" max="5622" width="59.5703125" style="201" customWidth="1"/>
    <col min="5623" max="5623" width="0" style="201" hidden="1" customWidth="1"/>
    <col min="5624" max="5624" width="23.85546875" style="201" customWidth="1"/>
    <col min="5625" max="5625" width="27.42578125" style="201" customWidth="1"/>
    <col min="5626" max="5626" width="28" style="201" customWidth="1"/>
    <col min="5627" max="5629" width="0" style="201" hidden="1" customWidth="1"/>
    <col min="5630" max="5630" width="7.28515625" style="201" customWidth="1"/>
    <col min="5631" max="5631" width="6.140625" style="201" bestFit="1" customWidth="1"/>
    <col min="5632" max="5632" width="76.85546875" style="201"/>
    <col min="5633" max="5633" width="7.28515625" style="201" customWidth="1"/>
    <col min="5634" max="5634" width="6.140625" style="201" bestFit="1" customWidth="1"/>
    <col min="5635" max="5635" width="78" style="201" customWidth="1"/>
    <col min="5636" max="5636" width="20.7109375" style="201" customWidth="1"/>
    <col min="5637" max="5637" width="26" style="201" customWidth="1"/>
    <col min="5638" max="5638" width="37" style="201" bestFit="1" customWidth="1"/>
    <col min="5639" max="5647" width="0" style="201" hidden="1" customWidth="1"/>
    <col min="5648" max="5650" width="22.7109375" style="201" bestFit="1" customWidth="1"/>
    <col min="5651" max="5651" width="25.28515625" style="201" bestFit="1" customWidth="1"/>
    <col min="5652" max="5652" width="21" style="201" bestFit="1" customWidth="1"/>
    <col min="5653" max="5653" width="8.28515625" style="201" customWidth="1"/>
    <col min="5654" max="5654" width="19" style="201" bestFit="1" customWidth="1"/>
    <col min="5655" max="5655" width="20.5703125" style="201" bestFit="1" customWidth="1"/>
    <col min="5656" max="5656" width="19" style="201" customWidth="1"/>
    <col min="5657" max="5863" width="11.42578125" style="201" customWidth="1"/>
    <col min="5864" max="5866" width="7.28515625" style="201" customWidth="1"/>
    <col min="5867" max="5867" width="0" style="201" hidden="1" customWidth="1"/>
    <col min="5868" max="5868" width="7.28515625" style="201" customWidth="1"/>
    <col min="5869" max="5869" width="66.140625" style="201" customWidth="1"/>
    <col min="5870" max="5870" width="0" style="201" hidden="1" customWidth="1"/>
    <col min="5871" max="5871" width="28" style="201" customWidth="1"/>
    <col min="5872" max="5872" width="32.140625" style="201" customWidth="1"/>
    <col min="5873" max="5873" width="39.85546875" style="201" bestFit="1" customWidth="1"/>
    <col min="5874" max="5874" width="0" style="201" hidden="1" customWidth="1"/>
    <col min="5875" max="5875" width="7.28515625" style="201" customWidth="1"/>
    <col min="5876" max="5876" width="0" style="201" hidden="1" customWidth="1"/>
    <col min="5877" max="5877" width="7.28515625" style="201" customWidth="1"/>
    <col min="5878" max="5878" width="59.5703125" style="201" customWidth="1"/>
    <col min="5879" max="5879" width="0" style="201" hidden="1" customWidth="1"/>
    <col min="5880" max="5880" width="23.85546875" style="201" customWidth="1"/>
    <col min="5881" max="5881" width="27.42578125" style="201" customWidth="1"/>
    <col min="5882" max="5882" width="28" style="201" customWidth="1"/>
    <col min="5883" max="5885" width="0" style="201" hidden="1" customWidth="1"/>
    <col min="5886" max="5886" width="7.28515625" style="201" customWidth="1"/>
    <col min="5887" max="5887" width="6.140625" style="201" bestFit="1" customWidth="1"/>
    <col min="5888" max="5888" width="76.85546875" style="201"/>
    <col min="5889" max="5889" width="7.28515625" style="201" customWidth="1"/>
    <col min="5890" max="5890" width="6.140625" style="201" bestFit="1" customWidth="1"/>
    <col min="5891" max="5891" width="78" style="201" customWidth="1"/>
    <col min="5892" max="5892" width="20.7109375" style="201" customWidth="1"/>
    <col min="5893" max="5893" width="26" style="201" customWidth="1"/>
    <col min="5894" max="5894" width="37" style="201" bestFit="1" customWidth="1"/>
    <col min="5895" max="5903" width="0" style="201" hidden="1" customWidth="1"/>
    <col min="5904" max="5906" width="22.7109375" style="201" bestFit="1" customWidth="1"/>
    <col min="5907" max="5907" width="25.28515625" style="201" bestFit="1" customWidth="1"/>
    <col min="5908" max="5908" width="21" style="201" bestFit="1" customWidth="1"/>
    <col min="5909" max="5909" width="8.28515625" style="201" customWidth="1"/>
    <col min="5910" max="5910" width="19" style="201" bestFit="1" customWidth="1"/>
    <col min="5911" max="5911" width="20.5703125" style="201" bestFit="1" customWidth="1"/>
    <col min="5912" max="5912" width="19" style="201" customWidth="1"/>
    <col min="5913" max="6119" width="11.42578125" style="201" customWidth="1"/>
    <col min="6120" max="6122" width="7.28515625" style="201" customWidth="1"/>
    <col min="6123" max="6123" width="0" style="201" hidden="1" customWidth="1"/>
    <col min="6124" max="6124" width="7.28515625" style="201" customWidth="1"/>
    <col min="6125" max="6125" width="66.140625" style="201" customWidth="1"/>
    <col min="6126" max="6126" width="0" style="201" hidden="1" customWidth="1"/>
    <col min="6127" max="6127" width="28" style="201" customWidth="1"/>
    <col min="6128" max="6128" width="32.140625" style="201" customWidth="1"/>
    <col min="6129" max="6129" width="39.85546875" style="201" bestFit="1" customWidth="1"/>
    <col min="6130" max="6130" width="0" style="201" hidden="1" customWidth="1"/>
    <col min="6131" max="6131" width="7.28515625" style="201" customWidth="1"/>
    <col min="6132" max="6132" width="0" style="201" hidden="1" customWidth="1"/>
    <col min="6133" max="6133" width="7.28515625" style="201" customWidth="1"/>
    <col min="6134" max="6134" width="59.5703125" style="201" customWidth="1"/>
    <col min="6135" max="6135" width="0" style="201" hidden="1" customWidth="1"/>
    <col min="6136" max="6136" width="23.85546875" style="201" customWidth="1"/>
    <col min="6137" max="6137" width="27.42578125" style="201" customWidth="1"/>
    <col min="6138" max="6138" width="28" style="201" customWidth="1"/>
    <col min="6139" max="6141" width="0" style="201" hidden="1" customWidth="1"/>
    <col min="6142" max="6142" width="7.28515625" style="201" customWidth="1"/>
    <col min="6143" max="6143" width="6.140625" style="201" bestFit="1" customWidth="1"/>
    <col min="6144" max="6144" width="76.85546875" style="201"/>
    <col min="6145" max="6145" width="7.28515625" style="201" customWidth="1"/>
    <col min="6146" max="6146" width="6.140625" style="201" bestFit="1" customWidth="1"/>
    <col min="6147" max="6147" width="78" style="201" customWidth="1"/>
    <col min="6148" max="6148" width="20.7109375" style="201" customWidth="1"/>
    <col min="6149" max="6149" width="26" style="201" customWidth="1"/>
    <col min="6150" max="6150" width="37" style="201" bestFit="1" customWidth="1"/>
    <col min="6151" max="6159" width="0" style="201" hidden="1" customWidth="1"/>
    <col min="6160" max="6162" width="22.7109375" style="201" bestFit="1" customWidth="1"/>
    <col min="6163" max="6163" width="25.28515625" style="201" bestFit="1" customWidth="1"/>
    <col min="6164" max="6164" width="21" style="201" bestFit="1" customWidth="1"/>
    <col min="6165" max="6165" width="8.28515625" style="201" customWidth="1"/>
    <col min="6166" max="6166" width="19" style="201" bestFit="1" customWidth="1"/>
    <col min="6167" max="6167" width="20.5703125" style="201" bestFit="1" customWidth="1"/>
    <col min="6168" max="6168" width="19" style="201" customWidth="1"/>
    <col min="6169" max="6375" width="11.42578125" style="201" customWidth="1"/>
    <col min="6376" max="6378" width="7.28515625" style="201" customWidth="1"/>
    <col min="6379" max="6379" width="0" style="201" hidden="1" customWidth="1"/>
    <col min="6380" max="6380" width="7.28515625" style="201" customWidth="1"/>
    <col min="6381" max="6381" width="66.140625" style="201" customWidth="1"/>
    <col min="6382" max="6382" width="0" style="201" hidden="1" customWidth="1"/>
    <col min="6383" max="6383" width="28" style="201" customWidth="1"/>
    <col min="6384" max="6384" width="32.140625" style="201" customWidth="1"/>
    <col min="6385" max="6385" width="39.85546875" style="201" bestFit="1" customWidth="1"/>
    <col min="6386" max="6386" width="0" style="201" hidden="1" customWidth="1"/>
    <col min="6387" max="6387" width="7.28515625" style="201" customWidth="1"/>
    <col min="6388" max="6388" width="0" style="201" hidden="1" customWidth="1"/>
    <col min="6389" max="6389" width="7.28515625" style="201" customWidth="1"/>
    <col min="6390" max="6390" width="59.5703125" style="201" customWidth="1"/>
    <col min="6391" max="6391" width="0" style="201" hidden="1" customWidth="1"/>
    <col min="6392" max="6392" width="23.85546875" style="201" customWidth="1"/>
    <col min="6393" max="6393" width="27.42578125" style="201" customWidth="1"/>
    <col min="6394" max="6394" width="28" style="201" customWidth="1"/>
    <col min="6395" max="6397" width="0" style="201" hidden="1" customWidth="1"/>
    <col min="6398" max="6398" width="7.28515625" style="201" customWidth="1"/>
    <col min="6399" max="6399" width="6.140625" style="201" bestFit="1" customWidth="1"/>
    <col min="6400" max="6400" width="76.85546875" style="201"/>
    <col min="6401" max="6401" width="7.28515625" style="201" customWidth="1"/>
    <col min="6402" max="6402" width="6.140625" style="201" bestFit="1" customWidth="1"/>
    <col min="6403" max="6403" width="78" style="201" customWidth="1"/>
    <col min="6404" max="6404" width="20.7109375" style="201" customWidth="1"/>
    <col min="6405" max="6405" width="26" style="201" customWidth="1"/>
    <col min="6406" max="6406" width="37" style="201" bestFit="1" customWidth="1"/>
    <col min="6407" max="6415" width="0" style="201" hidden="1" customWidth="1"/>
    <col min="6416" max="6418" width="22.7109375" style="201" bestFit="1" customWidth="1"/>
    <col min="6419" max="6419" width="25.28515625" style="201" bestFit="1" customWidth="1"/>
    <col min="6420" max="6420" width="21" style="201" bestFit="1" customWidth="1"/>
    <col min="6421" max="6421" width="8.28515625" style="201" customWidth="1"/>
    <col min="6422" max="6422" width="19" style="201" bestFit="1" customWidth="1"/>
    <col min="6423" max="6423" width="20.5703125" style="201" bestFit="1" customWidth="1"/>
    <col min="6424" max="6424" width="19" style="201" customWidth="1"/>
    <col min="6425" max="6631" width="11.42578125" style="201" customWidth="1"/>
    <col min="6632" max="6634" width="7.28515625" style="201" customWidth="1"/>
    <col min="6635" max="6635" width="0" style="201" hidden="1" customWidth="1"/>
    <col min="6636" max="6636" width="7.28515625" style="201" customWidth="1"/>
    <col min="6637" max="6637" width="66.140625" style="201" customWidth="1"/>
    <col min="6638" max="6638" width="0" style="201" hidden="1" customWidth="1"/>
    <col min="6639" max="6639" width="28" style="201" customWidth="1"/>
    <col min="6640" max="6640" width="32.140625" style="201" customWidth="1"/>
    <col min="6641" max="6641" width="39.85546875" style="201" bestFit="1" customWidth="1"/>
    <col min="6642" max="6642" width="0" style="201" hidden="1" customWidth="1"/>
    <col min="6643" max="6643" width="7.28515625" style="201" customWidth="1"/>
    <col min="6644" max="6644" width="0" style="201" hidden="1" customWidth="1"/>
    <col min="6645" max="6645" width="7.28515625" style="201" customWidth="1"/>
    <col min="6646" max="6646" width="59.5703125" style="201" customWidth="1"/>
    <col min="6647" max="6647" width="0" style="201" hidden="1" customWidth="1"/>
    <col min="6648" max="6648" width="23.85546875" style="201" customWidth="1"/>
    <col min="6649" max="6649" width="27.42578125" style="201" customWidth="1"/>
    <col min="6650" max="6650" width="28" style="201" customWidth="1"/>
    <col min="6651" max="6653" width="0" style="201" hidden="1" customWidth="1"/>
    <col min="6654" max="6654" width="7.28515625" style="201" customWidth="1"/>
    <col min="6655" max="6655" width="6.140625" style="201" bestFit="1" customWidth="1"/>
    <col min="6656" max="6656" width="76.85546875" style="201"/>
    <col min="6657" max="6657" width="7.28515625" style="201" customWidth="1"/>
    <col min="6658" max="6658" width="6.140625" style="201" bestFit="1" customWidth="1"/>
    <col min="6659" max="6659" width="78" style="201" customWidth="1"/>
    <col min="6660" max="6660" width="20.7109375" style="201" customWidth="1"/>
    <col min="6661" max="6661" width="26" style="201" customWidth="1"/>
    <col min="6662" max="6662" width="37" style="201" bestFit="1" customWidth="1"/>
    <col min="6663" max="6671" width="0" style="201" hidden="1" customWidth="1"/>
    <col min="6672" max="6674" width="22.7109375" style="201" bestFit="1" customWidth="1"/>
    <col min="6675" max="6675" width="25.28515625" style="201" bestFit="1" customWidth="1"/>
    <col min="6676" max="6676" width="21" style="201" bestFit="1" customWidth="1"/>
    <col min="6677" max="6677" width="8.28515625" style="201" customWidth="1"/>
    <col min="6678" max="6678" width="19" style="201" bestFit="1" customWidth="1"/>
    <col min="6679" max="6679" width="20.5703125" style="201" bestFit="1" customWidth="1"/>
    <col min="6680" max="6680" width="19" style="201" customWidth="1"/>
    <col min="6681" max="6887" width="11.42578125" style="201" customWidth="1"/>
    <col min="6888" max="6890" width="7.28515625" style="201" customWidth="1"/>
    <col min="6891" max="6891" width="0" style="201" hidden="1" customWidth="1"/>
    <col min="6892" max="6892" width="7.28515625" style="201" customWidth="1"/>
    <col min="6893" max="6893" width="66.140625" style="201" customWidth="1"/>
    <col min="6894" max="6894" width="0" style="201" hidden="1" customWidth="1"/>
    <col min="6895" max="6895" width="28" style="201" customWidth="1"/>
    <col min="6896" max="6896" width="32.140625" style="201" customWidth="1"/>
    <col min="6897" max="6897" width="39.85546875" style="201" bestFit="1" customWidth="1"/>
    <col min="6898" max="6898" width="0" style="201" hidden="1" customWidth="1"/>
    <col min="6899" max="6899" width="7.28515625" style="201" customWidth="1"/>
    <col min="6900" max="6900" width="0" style="201" hidden="1" customWidth="1"/>
    <col min="6901" max="6901" width="7.28515625" style="201" customWidth="1"/>
    <col min="6902" max="6902" width="59.5703125" style="201" customWidth="1"/>
    <col min="6903" max="6903" width="0" style="201" hidden="1" customWidth="1"/>
    <col min="6904" max="6904" width="23.85546875" style="201" customWidth="1"/>
    <col min="6905" max="6905" width="27.42578125" style="201" customWidth="1"/>
    <col min="6906" max="6906" width="28" style="201" customWidth="1"/>
    <col min="6907" max="6909" width="0" style="201" hidden="1" customWidth="1"/>
    <col min="6910" max="6910" width="7.28515625" style="201" customWidth="1"/>
    <col min="6911" max="6911" width="6.140625" style="201" bestFit="1" customWidth="1"/>
    <col min="6912" max="6912" width="76.85546875" style="201"/>
    <col min="6913" max="6913" width="7.28515625" style="201" customWidth="1"/>
    <col min="6914" max="6914" width="6.140625" style="201" bestFit="1" customWidth="1"/>
    <col min="6915" max="6915" width="78" style="201" customWidth="1"/>
    <col min="6916" max="6916" width="20.7109375" style="201" customWidth="1"/>
    <col min="6917" max="6917" width="26" style="201" customWidth="1"/>
    <col min="6918" max="6918" width="37" style="201" bestFit="1" customWidth="1"/>
    <col min="6919" max="6927" width="0" style="201" hidden="1" customWidth="1"/>
    <col min="6928" max="6930" width="22.7109375" style="201" bestFit="1" customWidth="1"/>
    <col min="6931" max="6931" width="25.28515625" style="201" bestFit="1" customWidth="1"/>
    <col min="6932" max="6932" width="21" style="201" bestFit="1" customWidth="1"/>
    <col min="6933" max="6933" width="8.28515625" style="201" customWidth="1"/>
    <col min="6934" max="6934" width="19" style="201" bestFit="1" customWidth="1"/>
    <col min="6935" max="6935" width="20.5703125" style="201" bestFit="1" customWidth="1"/>
    <col min="6936" max="6936" width="19" style="201" customWidth="1"/>
    <col min="6937" max="7143" width="11.42578125" style="201" customWidth="1"/>
    <col min="7144" max="7146" width="7.28515625" style="201" customWidth="1"/>
    <col min="7147" max="7147" width="0" style="201" hidden="1" customWidth="1"/>
    <col min="7148" max="7148" width="7.28515625" style="201" customWidth="1"/>
    <col min="7149" max="7149" width="66.140625" style="201" customWidth="1"/>
    <col min="7150" max="7150" width="0" style="201" hidden="1" customWidth="1"/>
    <col min="7151" max="7151" width="28" style="201" customWidth="1"/>
    <col min="7152" max="7152" width="32.140625" style="201" customWidth="1"/>
    <col min="7153" max="7153" width="39.85546875" style="201" bestFit="1" customWidth="1"/>
    <col min="7154" max="7154" width="0" style="201" hidden="1" customWidth="1"/>
    <col min="7155" max="7155" width="7.28515625" style="201" customWidth="1"/>
    <col min="7156" max="7156" width="0" style="201" hidden="1" customWidth="1"/>
    <col min="7157" max="7157" width="7.28515625" style="201" customWidth="1"/>
    <col min="7158" max="7158" width="59.5703125" style="201" customWidth="1"/>
    <col min="7159" max="7159" width="0" style="201" hidden="1" customWidth="1"/>
    <col min="7160" max="7160" width="23.85546875" style="201" customWidth="1"/>
    <col min="7161" max="7161" width="27.42578125" style="201" customWidth="1"/>
    <col min="7162" max="7162" width="28" style="201" customWidth="1"/>
    <col min="7163" max="7165" width="0" style="201" hidden="1" customWidth="1"/>
    <col min="7166" max="7166" width="7.28515625" style="201" customWidth="1"/>
    <col min="7167" max="7167" width="6.140625" style="201" bestFit="1" customWidth="1"/>
    <col min="7168" max="7168" width="76.85546875" style="201"/>
    <col min="7169" max="7169" width="7.28515625" style="201" customWidth="1"/>
    <col min="7170" max="7170" width="6.140625" style="201" bestFit="1" customWidth="1"/>
    <col min="7171" max="7171" width="78" style="201" customWidth="1"/>
    <col min="7172" max="7172" width="20.7109375" style="201" customWidth="1"/>
    <col min="7173" max="7173" width="26" style="201" customWidth="1"/>
    <col min="7174" max="7174" width="37" style="201" bestFit="1" customWidth="1"/>
    <col min="7175" max="7183" width="0" style="201" hidden="1" customWidth="1"/>
    <col min="7184" max="7186" width="22.7109375" style="201" bestFit="1" customWidth="1"/>
    <col min="7187" max="7187" width="25.28515625" style="201" bestFit="1" customWidth="1"/>
    <col min="7188" max="7188" width="21" style="201" bestFit="1" customWidth="1"/>
    <col min="7189" max="7189" width="8.28515625" style="201" customWidth="1"/>
    <col min="7190" max="7190" width="19" style="201" bestFit="1" customWidth="1"/>
    <col min="7191" max="7191" width="20.5703125" style="201" bestFit="1" customWidth="1"/>
    <col min="7192" max="7192" width="19" style="201" customWidth="1"/>
    <col min="7193" max="7399" width="11.42578125" style="201" customWidth="1"/>
    <col min="7400" max="7402" width="7.28515625" style="201" customWidth="1"/>
    <col min="7403" max="7403" width="0" style="201" hidden="1" customWidth="1"/>
    <col min="7404" max="7404" width="7.28515625" style="201" customWidth="1"/>
    <col min="7405" max="7405" width="66.140625" style="201" customWidth="1"/>
    <col min="7406" max="7406" width="0" style="201" hidden="1" customWidth="1"/>
    <col min="7407" max="7407" width="28" style="201" customWidth="1"/>
    <col min="7408" max="7408" width="32.140625" style="201" customWidth="1"/>
    <col min="7409" max="7409" width="39.85546875" style="201" bestFit="1" customWidth="1"/>
    <col min="7410" max="7410" width="0" style="201" hidden="1" customWidth="1"/>
    <col min="7411" max="7411" width="7.28515625" style="201" customWidth="1"/>
    <col min="7412" max="7412" width="0" style="201" hidden="1" customWidth="1"/>
    <col min="7413" max="7413" width="7.28515625" style="201" customWidth="1"/>
    <col min="7414" max="7414" width="59.5703125" style="201" customWidth="1"/>
    <col min="7415" max="7415" width="0" style="201" hidden="1" customWidth="1"/>
    <col min="7416" max="7416" width="23.85546875" style="201" customWidth="1"/>
    <col min="7417" max="7417" width="27.42578125" style="201" customWidth="1"/>
    <col min="7418" max="7418" width="28" style="201" customWidth="1"/>
    <col min="7419" max="7421" width="0" style="201" hidden="1" customWidth="1"/>
    <col min="7422" max="7422" width="7.28515625" style="201" customWidth="1"/>
    <col min="7423" max="7423" width="6.140625" style="201" bestFit="1" customWidth="1"/>
    <col min="7424" max="7424" width="76.85546875" style="201"/>
    <col min="7425" max="7425" width="7.28515625" style="201" customWidth="1"/>
    <col min="7426" max="7426" width="6.140625" style="201" bestFit="1" customWidth="1"/>
    <col min="7427" max="7427" width="78" style="201" customWidth="1"/>
    <col min="7428" max="7428" width="20.7109375" style="201" customWidth="1"/>
    <col min="7429" max="7429" width="26" style="201" customWidth="1"/>
    <col min="7430" max="7430" width="37" style="201" bestFit="1" customWidth="1"/>
    <col min="7431" max="7439" width="0" style="201" hidden="1" customWidth="1"/>
    <col min="7440" max="7442" width="22.7109375" style="201" bestFit="1" customWidth="1"/>
    <col min="7443" max="7443" width="25.28515625" style="201" bestFit="1" customWidth="1"/>
    <col min="7444" max="7444" width="21" style="201" bestFit="1" customWidth="1"/>
    <col min="7445" max="7445" width="8.28515625" style="201" customWidth="1"/>
    <col min="7446" max="7446" width="19" style="201" bestFit="1" customWidth="1"/>
    <col min="7447" max="7447" width="20.5703125" style="201" bestFit="1" customWidth="1"/>
    <col min="7448" max="7448" width="19" style="201" customWidth="1"/>
    <col min="7449" max="7655" width="11.42578125" style="201" customWidth="1"/>
    <col min="7656" max="7658" width="7.28515625" style="201" customWidth="1"/>
    <col min="7659" max="7659" width="0" style="201" hidden="1" customWidth="1"/>
    <col min="7660" max="7660" width="7.28515625" style="201" customWidth="1"/>
    <col min="7661" max="7661" width="66.140625" style="201" customWidth="1"/>
    <col min="7662" max="7662" width="0" style="201" hidden="1" customWidth="1"/>
    <col min="7663" max="7663" width="28" style="201" customWidth="1"/>
    <col min="7664" max="7664" width="32.140625" style="201" customWidth="1"/>
    <col min="7665" max="7665" width="39.85546875" style="201" bestFit="1" customWidth="1"/>
    <col min="7666" max="7666" width="0" style="201" hidden="1" customWidth="1"/>
    <col min="7667" max="7667" width="7.28515625" style="201" customWidth="1"/>
    <col min="7668" max="7668" width="0" style="201" hidden="1" customWidth="1"/>
    <col min="7669" max="7669" width="7.28515625" style="201" customWidth="1"/>
    <col min="7670" max="7670" width="59.5703125" style="201" customWidth="1"/>
    <col min="7671" max="7671" width="0" style="201" hidden="1" customWidth="1"/>
    <col min="7672" max="7672" width="23.85546875" style="201" customWidth="1"/>
    <col min="7673" max="7673" width="27.42578125" style="201" customWidth="1"/>
    <col min="7674" max="7674" width="28" style="201" customWidth="1"/>
    <col min="7675" max="7677" width="0" style="201" hidden="1" customWidth="1"/>
    <col min="7678" max="7678" width="7.28515625" style="201" customWidth="1"/>
    <col min="7679" max="7679" width="6.140625" style="201" bestFit="1" customWidth="1"/>
    <col min="7680" max="7680" width="76.85546875" style="201"/>
    <col min="7681" max="7681" width="7.28515625" style="201" customWidth="1"/>
    <col min="7682" max="7682" width="6.140625" style="201" bestFit="1" customWidth="1"/>
    <col min="7683" max="7683" width="78" style="201" customWidth="1"/>
    <col min="7684" max="7684" width="20.7109375" style="201" customWidth="1"/>
    <col min="7685" max="7685" width="26" style="201" customWidth="1"/>
    <col min="7686" max="7686" width="37" style="201" bestFit="1" customWidth="1"/>
    <col min="7687" max="7695" width="0" style="201" hidden="1" customWidth="1"/>
    <col min="7696" max="7698" width="22.7109375" style="201" bestFit="1" customWidth="1"/>
    <col min="7699" max="7699" width="25.28515625" style="201" bestFit="1" customWidth="1"/>
    <col min="7700" max="7700" width="21" style="201" bestFit="1" customWidth="1"/>
    <col min="7701" max="7701" width="8.28515625" style="201" customWidth="1"/>
    <col min="7702" max="7702" width="19" style="201" bestFit="1" customWidth="1"/>
    <col min="7703" max="7703" width="20.5703125" style="201" bestFit="1" customWidth="1"/>
    <col min="7704" max="7704" width="19" style="201" customWidth="1"/>
    <col min="7705" max="7911" width="11.42578125" style="201" customWidth="1"/>
    <col min="7912" max="7914" width="7.28515625" style="201" customWidth="1"/>
    <col min="7915" max="7915" width="0" style="201" hidden="1" customWidth="1"/>
    <col min="7916" max="7916" width="7.28515625" style="201" customWidth="1"/>
    <col min="7917" max="7917" width="66.140625" style="201" customWidth="1"/>
    <col min="7918" max="7918" width="0" style="201" hidden="1" customWidth="1"/>
    <col min="7919" max="7919" width="28" style="201" customWidth="1"/>
    <col min="7920" max="7920" width="32.140625" style="201" customWidth="1"/>
    <col min="7921" max="7921" width="39.85546875" style="201" bestFit="1" customWidth="1"/>
    <col min="7922" max="7922" width="0" style="201" hidden="1" customWidth="1"/>
    <col min="7923" max="7923" width="7.28515625" style="201" customWidth="1"/>
    <col min="7924" max="7924" width="0" style="201" hidden="1" customWidth="1"/>
    <col min="7925" max="7925" width="7.28515625" style="201" customWidth="1"/>
    <col min="7926" max="7926" width="59.5703125" style="201" customWidth="1"/>
    <col min="7927" max="7927" width="0" style="201" hidden="1" customWidth="1"/>
    <col min="7928" max="7928" width="23.85546875" style="201" customWidth="1"/>
    <col min="7929" max="7929" width="27.42578125" style="201" customWidth="1"/>
    <col min="7930" max="7930" width="28" style="201" customWidth="1"/>
    <col min="7931" max="7933" width="0" style="201" hidden="1" customWidth="1"/>
    <col min="7934" max="7934" width="7.28515625" style="201" customWidth="1"/>
    <col min="7935" max="7935" width="6.140625" style="201" bestFit="1" customWidth="1"/>
    <col min="7936" max="7936" width="76.85546875" style="201"/>
    <col min="7937" max="7937" width="7.28515625" style="201" customWidth="1"/>
    <col min="7938" max="7938" width="6.140625" style="201" bestFit="1" customWidth="1"/>
    <col min="7939" max="7939" width="78" style="201" customWidth="1"/>
    <col min="7940" max="7940" width="20.7109375" style="201" customWidth="1"/>
    <col min="7941" max="7941" width="26" style="201" customWidth="1"/>
    <col min="7942" max="7942" width="37" style="201" bestFit="1" customWidth="1"/>
    <col min="7943" max="7951" width="0" style="201" hidden="1" customWidth="1"/>
    <col min="7952" max="7954" width="22.7109375" style="201" bestFit="1" customWidth="1"/>
    <col min="7955" max="7955" width="25.28515625" style="201" bestFit="1" customWidth="1"/>
    <col min="7956" max="7956" width="21" style="201" bestFit="1" customWidth="1"/>
    <col min="7957" max="7957" width="8.28515625" style="201" customWidth="1"/>
    <col min="7958" max="7958" width="19" style="201" bestFit="1" customWidth="1"/>
    <col min="7959" max="7959" width="20.5703125" style="201" bestFit="1" customWidth="1"/>
    <col min="7960" max="7960" width="19" style="201" customWidth="1"/>
    <col min="7961" max="8167" width="11.42578125" style="201" customWidth="1"/>
    <col min="8168" max="8170" width="7.28515625" style="201" customWidth="1"/>
    <col min="8171" max="8171" width="0" style="201" hidden="1" customWidth="1"/>
    <col min="8172" max="8172" width="7.28515625" style="201" customWidth="1"/>
    <col min="8173" max="8173" width="66.140625" style="201" customWidth="1"/>
    <col min="8174" max="8174" width="0" style="201" hidden="1" customWidth="1"/>
    <col min="8175" max="8175" width="28" style="201" customWidth="1"/>
    <col min="8176" max="8176" width="32.140625" style="201" customWidth="1"/>
    <col min="8177" max="8177" width="39.85546875" style="201" bestFit="1" customWidth="1"/>
    <col min="8178" max="8178" width="0" style="201" hidden="1" customWidth="1"/>
    <col min="8179" max="8179" width="7.28515625" style="201" customWidth="1"/>
    <col min="8180" max="8180" width="0" style="201" hidden="1" customWidth="1"/>
    <col min="8181" max="8181" width="7.28515625" style="201" customWidth="1"/>
    <col min="8182" max="8182" width="59.5703125" style="201" customWidth="1"/>
    <col min="8183" max="8183" width="0" style="201" hidden="1" customWidth="1"/>
    <col min="8184" max="8184" width="23.85546875" style="201" customWidth="1"/>
    <col min="8185" max="8185" width="27.42578125" style="201" customWidth="1"/>
    <col min="8186" max="8186" width="28" style="201" customWidth="1"/>
    <col min="8187" max="8189" width="0" style="201" hidden="1" customWidth="1"/>
    <col min="8190" max="8190" width="7.28515625" style="201" customWidth="1"/>
    <col min="8191" max="8191" width="6.140625" style="201" bestFit="1" customWidth="1"/>
    <col min="8192" max="8192" width="76.85546875" style="201"/>
    <col min="8193" max="8193" width="7.28515625" style="201" customWidth="1"/>
    <col min="8194" max="8194" width="6.140625" style="201" bestFit="1" customWidth="1"/>
    <col min="8195" max="8195" width="78" style="201" customWidth="1"/>
    <col min="8196" max="8196" width="20.7109375" style="201" customWidth="1"/>
    <col min="8197" max="8197" width="26" style="201" customWidth="1"/>
    <col min="8198" max="8198" width="37" style="201" bestFit="1" customWidth="1"/>
    <col min="8199" max="8207" width="0" style="201" hidden="1" customWidth="1"/>
    <col min="8208" max="8210" width="22.7109375" style="201" bestFit="1" customWidth="1"/>
    <col min="8211" max="8211" width="25.28515625" style="201" bestFit="1" customWidth="1"/>
    <col min="8212" max="8212" width="21" style="201" bestFit="1" customWidth="1"/>
    <col min="8213" max="8213" width="8.28515625" style="201" customWidth="1"/>
    <col min="8214" max="8214" width="19" style="201" bestFit="1" customWidth="1"/>
    <col min="8215" max="8215" width="20.5703125" style="201" bestFit="1" customWidth="1"/>
    <col min="8216" max="8216" width="19" style="201" customWidth="1"/>
    <col min="8217" max="8423" width="11.42578125" style="201" customWidth="1"/>
    <col min="8424" max="8426" width="7.28515625" style="201" customWidth="1"/>
    <col min="8427" max="8427" width="0" style="201" hidden="1" customWidth="1"/>
    <col min="8428" max="8428" width="7.28515625" style="201" customWidth="1"/>
    <col min="8429" max="8429" width="66.140625" style="201" customWidth="1"/>
    <col min="8430" max="8430" width="0" style="201" hidden="1" customWidth="1"/>
    <col min="8431" max="8431" width="28" style="201" customWidth="1"/>
    <col min="8432" max="8432" width="32.140625" style="201" customWidth="1"/>
    <col min="8433" max="8433" width="39.85546875" style="201" bestFit="1" customWidth="1"/>
    <col min="8434" max="8434" width="0" style="201" hidden="1" customWidth="1"/>
    <col min="8435" max="8435" width="7.28515625" style="201" customWidth="1"/>
    <col min="8436" max="8436" width="0" style="201" hidden="1" customWidth="1"/>
    <col min="8437" max="8437" width="7.28515625" style="201" customWidth="1"/>
    <col min="8438" max="8438" width="59.5703125" style="201" customWidth="1"/>
    <col min="8439" max="8439" width="0" style="201" hidden="1" customWidth="1"/>
    <col min="8440" max="8440" width="23.85546875" style="201" customWidth="1"/>
    <col min="8441" max="8441" width="27.42578125" style="201" customWidth="1"/>
    <col min="8442" max="8442" width="28" style="201" customWidth="1"/>
    <col min="8443" max="8445" width="0" style="201" hidden="1" customWidth="1"/>
    <col min="8446" max="8446" width="7.28515625" style="201" customWidth="1"/>
    <col min="8447" max="8447" width="6.140625" style="201" bestFit="1" customWidth="1"/>
    <col min="8448" max="8448" width="76.85546875" style="201"/>
    <col min="8449" max="8449" width="7.28515625" style="201" customWidth="1"/>
    <col min="8450" max="8450" width="6.140625" style="201" bestFit="1" customWidth="1"/>
    <col min="8451" max="8451" width="78" style="201" customWidth="1"/>
    <col min="8452" max="8452" width="20.7109375" style="201" customWidth="1"/>
    <col min="8453" max="8453" width="26" style="201" customWidth="1"/>
    <col min="8454" max="8454" width="37" style="201" bestFit="1" customWidth="1"/>
    <col min="8455" max="8463" width="0" style="201" hidden="1" customWidth="1"/>
    <col min="8464" max="8466" width="22.7109375" style="201" bestFit="1" customWidth="1"/>
    <col min="8467" max="8467" width="25.28515625" style="201" bestFit="1" customWidth="1"/>
    <col min="8468" max="8468" width="21" style="201" bestFit="1" customWidth="1"/>
    <col min="8469" max="8469" width="8.28515625" style="201" customWidth="1"/>
    <col min="8470" max="8470" width="19" style="201" bestFit="1" customWidth="1"/>
    <col min="8471" max="8471" width="20.5703125" style="201" bestFit="1" customWidth="1"/>
    <col min="8472" max="8472" width="19" style="201" customWidth="1"/>
    <col min="8473" max="8679" width="11.42578125" style="201" customWidth="1"/>
    <col min="8680" max="8682" width="7.28515625" style="201" customWidth="1"/>
    <col min="8683" max="8683" width="0" style="201" hidden="1" customWidth="1"/>
    <col min="8684" max="8684" width="7.28515625" style="201" customWidth="1"/>
    <col min="8685" max="8685" width="66.140625" style="201" customWidth="1"/>
    <col min="8686" max="8686" width="0" style="201" hidden="1" customWidth="1"/>
    <col min="8687" max="8687" width="28" style="201" customWidth="1"/>
    <col min="8688" max="8688" width="32.140625" style="201" customWidth="1"/>
    <col min="8689" max="8689" width="39.85546875" style="201" bestFit="1" customWidth="1"/>
    <col min="8690" max="8690" width="0" style="201" hidden="1" customWidth="1"/>
    <col min="8691" max="8691" width="7.28515625" style="201" customWidth="1"/>
    <col min="8692" max="8692" width="0" style="201" hidden="1" customWidth="1"/>
    <col min="8693" max="8693" width="7.28515625" style="201" customWidth="1"/>
    <col min="8694" max="8694" width="59.5703125" style="201" customWidth="1"/>
    <col min="8695" max="8695" width="0" style="201" hidden="1" customWidth="1"/>
    <col min="8696" max="8696" width="23.85546875" style="201" customWidth="1"/>
    <col min="8697" max="8697" width="27.42578125" style="201" customWidth="1"/>
    <col min="8698" max="8698" width="28" style="201" customWidth="1"/>
    <col min="8699" max="8701" width="0" style="201" hidden="1" customWidth="1"/>
    <col min="8702" max="8702" width="7.28515625" style="201" customWidth="1"/>
    <col min="8703" max="8703" width="6.140625" style="201" bestFit="1" customWidth="1"/>
    <col min="8704" max="8704" width="76.85546875" style="201"/>
    <col min="8705" max="8705" width="7.28515625" style="201" customWidth="1"/>
    <col min="8706" max="8706" width="6.140625" style="201" bestFit="1" customWidth="1"/>
    <col min="8707" max="8707" width="78" style="201" customWidth="1"/>
    <col min="8708" max="8708" width="20.7109375" style="201" customWidth="1"/>
    <col min="8709" max="8709" width="26" style="201" customWidth="1"/>
    <col min="8710" max="8710" width="37" style="201" bestFit="1" customWidth="1"/>
    <col min="8711" max="8719" width="0" style="201" hidden="1" customWidth="1"/>
    <col min="8720" max="8722" width="22.7109375" style="201" bestFit="1" customWidth="1"/>
    <col min="8723" max="8723" width="25.28515625" style="201" bestFit="1" customWidth="1"/>
    <col min="8724" max="8724" width="21" style="201" bestFit="1" customWidth="1"/>
    <col min="8725" max="8725" width="8.28515625" style="201" customWidth="1"/>
    <col min="8726" max="8726" width="19" style="201" bestFit="1" customWidth="1"/>
    <col min="8727" max="8727" width="20.5703125" style="201" bestFit="1" customWidth="1"/>
    <col min="8728" max="8728" width="19" style="201" customWidth="1"/>
    <col min="8729" max="8935" width="11.42578125" style="201" customWidth="1"/>
    <col min="8936" max="8938" width="7.28515625" style="201" customWidth="1"/>
    <col min="8939" max="8939" width="0" style="201" hidden="1" customWidth="1"/>
    <col min="8940" max="8940" width="7.28515625" style="201" customWidth="1"/>
    <col min="8941" max="8941" width="66.140625" style="201" customWidth="1"/>
    <col min="8942" max="8942" width="0" style="201" hidden="1" customWidth="1"/>
    <col min="8943" max="8943" width="28" style="201" customWidth="1"/>
    <col min="8944" max="8944" width="32.140625" style="201" customWidth="1"/>
    <col min="8945" max="8945" width="39.85546875" style="201" bestFit="1" customWidth="1"/>
    <col min="8946" max="8946" width="0" style="201" hidden="1" customWidth="1"/>
    <col min="8947" max="8947" width="7.28515625" style="201" customWidth="1"/>
    <col min="8948" max="8948" width="0" style="201" hidden="1" customWidth="1"/>
    <col min="8949" max="8949" width="7.28515625" style="201" customWidth="1"/>
    <col min="8950" max="8950" width="59.5703125" style="201" customWidth="1"/>
    <col min="8951" max="8951" width="0" style="201" hidden="1" customWidth="1"/>
    <col min="8952" max="8952" width="23.85546875" style="201" customWidth="1"/>
    <col min="8953" max="8953" width="27.42578125" style="201" customWidth="1"/>
    <col min="8954" max="8954" width="28" style="201" customWidth="1"/>
    <col min="8955" max="8957" width="0" style="201" hidden="1" customWidth="1"/>
    <col min="8958" max="8958" width="7.28515625" style="201" customWidth="1"/>
    <col min="8959" max="8959" width="6.140625" style="201" bestFit="1" customWidth="1"/>
    <col min="8960" max="8960" width="76.85546875" style="201"/>
    <col min="8961" max="8961" width="7.28515625" style="201" customWidth="1"/>
    <col min="8962" max="8962" width="6.140625" style="201" bestFit="1" customWidth="1"/>
    <col min="8963" max="8963" width="78" style="201" customWidth="1"/>
    <col min="8964" max="8964" width="20.7109375" style="201" customWidth="1"/>
    <col min="8965" max="8965" width="26" style="201" customWidth="1"/>
    <col min="8966" max="8966" width="37" style="201" bestFit="1" customWidth="1"/>
    <col min="8967" max="8975" width="0" style="201" hidden="1" customWidth="1"/>
    <col min="8976" max="8978" width="22.7109375" style="201" bestFit="1" customWidth="1"/>
    <col min="8979" max="8979" width="25.28515625" style="201" bestFit="1" customWidth="1"/>
    <col min="8980" max="8980" width="21" style="201" bestFit="1" customWidth="1"/>
    <col min="8981" max="8981" width="8.28515625" style="201" customWidth="1"/>
    <col min="8982" max="8982" width="19" style="201" bestFit="1" customWidth="1"/>
    <col min="8983" max="8983" width="20.5703125" style="201" bestFit="1" customWidth="1"/>
    <col min="8984" max="8984" width="19" style="201" customWidth="1"/>
    <col min="8985" max="9191" width="11.42578125" style="201" customWidth="1"/>
    <col min="9192" max="9194" width="7.28515625" style="201" customWidth="1"/>
    <col min="9195" max="9195" width="0" style="201" hidden="1" customWidth="1"/>
    <col min="9196" max="9196" width="7.28515625" style="201" customWidth="1"/>
    <col min="9197" max="9197" width="66.140625" style="201" customWidth="1"/>
    <col min="9198" max="9198" width="0" style="201" hidden="1" customWidth="1"/>
    <col min="9199" max="9199" width="28" style="201" customWidth="1"/>
    <col min="9200" max="9200" width="32.140625" style="201" customWidth="1"/>
    <col min="9201" max="9201" width="39.85546875" style="201" bestFit="1" customWidth="1"/>
    <col min="9202" max="9202" width="0" style="201" hidden="1" customWidth="1"/>
    <col min="9203" max="9203" width="7.28515625" style="201" customWidth="1"/>
    <col min="9204" max="9204" width="0" style="201" hidden="1" customWidth="1"/>
    <col min="9205" max="9205" width="7.28515625" style="201" customWidth="1"/>
    <col min="9206" max="9206" width="59.5703125" style="201" customWidth="1"/>
    <col min="9207" max="9207" width="0" style="201" hidden="1" customWidth="1"/>
    <col min="9208" max="9208" width="23.85546875" style="201" customWidth="1"/>
    <col min="9209" max="9209" width="27.42578125" style="201" customWidth="1"/>
    <col min="9210" max="9210" width="28" style="201" customWidth="1"/>
    <col min="9211" max="9213" width="0" style="201" hidden="1" customWidth="1"/>
    <col min="9214" max="9214" width="7.28515625" style="201" customWidth="1"/>
    <col min="9215" max="9215" width="6.140625" style="201" bestFit="1" customWidth="1"/>
    <col min="9216" max="9216" width="76.85546875" style="201"/>
    <col min="9217" max="9217" width="7.28515625" style="201" customWidth="1"/>
    <col min="9218" max="9218" width="6.140625" style="201" bestFit="1" customWidth="1"/>
    <col min="9219" max="9219" width="78" style="201" customWidth="1"/>
    <col min="9220" max="9220" width="20.7109375" style="201" customWidth="1"/>
    <col min="9221" max="9221" width="26" style="201" customWidth="1"/>
    <col min="9222" max="9222" width="37" style="201" bestFit="1" customWidth="1"/>
    <col min="9223" max="9231" width="0" style="201" hidden="1" customWidth="1"/>
    <col min="9232" max="9234" width="22.7109375" style="201" bestFit="1" customWidth="1"/>
    <col min="9235" max="9235" width="25.28515625" style="201" bestFit="1" customWidth="1"/>
    <col min="9236" max="9236" width="21" style="201" bestFit="1" customWidth="1"/>
    <col min="9237" max="9237" width="8.28515625" style="201" customWidth="1"/>
    <col min="9238" max="9238" width="19" style="201" bestFit="1" customWidth="1"/>
    <col min="9239" max="9239" width="20.5703125" style="201" bestFit="1" customWidth="1"/>
    <col min="9240" max="9240" width="19" style="201" customWidth="1"/>
    <col min="9241" max="9447" width="11.42578125" style="201" customWidth="1"/>
    <col min="9448" max="9450" width="7.28515625" style="201" customWidth="1"/>
    <col min="9451" max="9451" width="0" style="201" hidden="1" customWidth="1"/>
    <col min="9452" max="9452" width="7.28515625" style="201" customWidth="1"/>
    <col min="9453" max="9453" width="66.140625" style="201" customWidth="1"/>
    <col min="9454" max="9454" width="0" style="201" hidden="1" customWidth="1"/>
    <col min="9455" max="9455" width="28" style="201" customWidth="1"/>
    <col min="9456" max="9456" width="32.140625" style="201" customWidth="1"/>
    <col min="9457" max="9457" width="39.85546875" style="201" bestFit="1" customWidth="1"/>
    <col min="9458" max="9458" width="0" style="201" hidden="1" customWidth="1"/>
    <col min="9459" max="9459" width="7.28515625" style="201" customWidth="1"/>
    <col min="9460" max="9460" width="0" style="201" hidden="1" customWidth="1"/>
    <col min="9461" max="9461" width="7.28515625" style="201" customWidth="1"/>
    <col min="9462" max="9462" width="59.5703125" style="201" customWidth="1"/>
    <col min="9463" max="9463" width="0" style="201" hidden="1" customWidth="1"/>
    <col min="9464" max="9464" width="23.85546875" style="201" customWidth="1"/>
    <col min="9465" max="9465" width="27.42578125" style="201" customWidth="1"/>
    <col min="9466" max="9466" width="28" style="201" customWidth="1"/>
    <col min="9467" max="9469" width="0" style="201" hidden="1" customWidth="1"/>
    <col min="9470" max="9470" width="7.28515625" style="201" customWidth="1"/>
    <col min="9471" max="9471" width="6.140625" style="201" bestFit="1" customWidth="1"/>
    <col min="9472" max="9472" width="76.85546875" style="201"/>
    <col min="9473" max="9473" width="7.28515625" style="201" customWidth="1"/>
    <col min="9474" max="9474" width="6.140625" style="201" bestFit="1" customWidth="1"/>
    <col min="9475" max="9475" width="78" style="201" customWidth="1"/>
    <col min="9476" max="9476" width="20.7109375" style="201" customWidth="1"/>
    <col min="9477" max="9477" width="26" style="201" customWidth="1"/>
    <col min="9478" max="9478" width="37" style="201" bestFit="1" customWidth="1"/>
    <col min="9479" max="9487" width="0" style="201" hidden="1" customWidth="1"/>
    <col min="9488" max="9490" width="22.7109375" style="201" bestFit="1" customWidth="1"/>
    <col min="9491" max="9491" width="25.28515625" style="201" bestFit="1" customWidth="1"/>
    <col min="9492" max="9492" width="21" style="201" bestFit="1" customWidth="1"/>
    <col min="9493" max="9493" width="8.28515625" style="201" customWidth="1"/>
    <col min="9494" max="9494" width="19" style="201" bestFit="1" customWidth="1"/>
    <col min="9495" max="9495" width="20.5703125" style="201" bestFit="1" customWidth="1"/>
    <col min="9496" max="9496" width="19" style="201" customWidth="1"/>
    <col min="9497" max="9703" width="11.42578125" style="201" customWidth="1"/>
    <col min="9704" max="9706" width="7.28515625" style="201" customWidth="1"/>
    <col min="9707" max="9707" width="0" style="201" hidden="1" customWidth="1"/>
    <col min="9708" max="9708" width="7.28515625" style="201" customWidth="1"/>
    <col min="9709" max="9709" width="66.140625" style="201" customWidth="1"/>
    <col min="9710" max="9710" width="0" style="201" hidden="1" customWidth="1"/>
    <col min="9711" max="9711" width="28" style="201" customWidth="1"/>
    <col min="9712" max="9712" width="32.140625" style="201" customWidth="1"/>
    <col min="9713" max="9713" width="39.85546875" style="201" bestFit="1" customWidth="1"/>
    <col min="9714" max="9714" width="0" style="201" hidden="1" customWidth="1"/>
    <col min="9715" max="9715" width="7.28515625" style="201" customWidth="1"/>
    <col min="9716" max="9716" width="0" style="201" hidden="1" customWidth="1"/>
    <col min="9717" max="9717" width="7.28515625" style="201" customWidth="1"/>
    <col min="9718" max="9718" width="59.5703125" style="201" customWidth="1"/>
    <col min="9719" max="9719" width="0" style="201" hidden="1" customWidth="1"/>
    <col min="9720" max="9720" width="23.85546875" style="201" customWidth="1"/>
    <col min="9721" max="9721" width="27.42578125" style="201" customWidth="1"/>
    <col min="9722" max="9722" width="28" style="201" customWidth="1"/>
    <col min="9723" max="9725" width="0" style="201" hidden="1" customWidth="1"/>
    <col min="9726" max="9726" width="7.28515625" style="201" customWidth="1"/>
    <col min="9727" max="9727" width="6.140625" style="201" bestFit="1" customWidth="1"/>
    <col min="9728" max="9728" width="76.85546875" style="201"/>
    <col min="9729" max="9729" width="7.28515625" style="201" customWidth="1"/>
    <col min="9730" max="9730" width="6.140625" style="201" bestFit="1" customWidth="1"/>
    <col min="9731" max="9731" width="78" style="201" customWidth="1"/>
    <col min="9732" max="9732" width="20.7109375" style="201" customWidth="1"/>
    <col min="9733" max="9733" width="26" style="201" customWidth="1"/>
    <col min="9734" max="9734" width="37" style="201" bestFit="1" customWidth="1"/>
    <col min="9735" max="9743" width="0" style="201" hidden="1" customWidth="1"/>
    <col min="9744" max="9746" width="22.7109375" style="201" bestFit="1" customWidth="1"/>
    <col min="9747" max="9747" width="25.28515625" style="201" bestFit="1" customWidth="1"/>
    <col min="9748" max="9748" width="21" style="201" bestFit="1" customWidth="1"/>
    <col min="9749" max="9749" width="8.28515625" style="201" customWidth="1"/>
    <col min="9750" max="9750" width="19" style="201" bestFit="1" customWidth="1"/>
    <col min="9751" max="9751" width="20.5703125" style="201" bestFit="1" customWidth="1"/>
    <col min="9752" max="9752" width="19" style="201" customWidth="1"/>
    <col min="9753" max="9959" width="11.42578125" style="201" customWidth="1"/>
    <col min="9960" max="9962" width="7.28515625" style="201" customWidth="1"/>
    <col min="9963" max="9963" width="0" style="201" hidden="1" customWidth="1"/>
    <col min="9964" max="9964" width="7.28515625" style="201" customWidth="1"/>
    <col min="9965" max="9965" width="66.140625" style="201" customWidth="1"/>
    <col min="9966" max="9966" width="0" style="201" hidden="1" customWidth="1"/>
    <col min="9967" max="9967" width="28" style="201" customWidth="1"/>
    <col min="9968" max="9968" width="32.140625" style="201" customWidth="1"/>
    <col min="9969" max="9969" width="39.85546875" style="201" bestFit="1" customWidth="1"/>
    <col min="9970" max="9970" width="0" style="201" hidden="1" customWidth="1"/>
    <col min="9971" max="9971" width="7.28515625" style="201" customWidth="1"/>
    <col min="9972" max="9972" width="0" style="201" hidden="1" customWidth="1"/>
    <col min="9973" max="9973" width="7.28515625" style="201" customWidth="1"/>
    <col min="9974" max="9974" width="59.5703125" style="201" customWidth="1"/>
    <col min="9975" max="9975" width="0" style="201" hidden="1" customWidth="1"/>
    <col min="9976" max="9976" width="23.85546875" style="201" customWidth="1"/>
    <col min="9977" max="9977" width="27.42578125" style="201" customWidth="1"/>
    <col min="9978" max="9978" width="28" style="201" customWidth="1"/>
    <col min="9979" max="9981" width="0" style="201" hidden="1" customWidth="1"/>
    <col min="9982" max="9982" width="7.28515625" style="201" customWidth="1"/>
    <col min="9983" max="9983" width="6.140625" style="201" bestFit="1" customWidth="1"/>
    <col min="9984" max="9984" width="76.85546875" style="201"/>
    <col min="9985" max="9985" width="7.28515625" style="201" customWidth="1"/>
    <col min="9986" max="9986" width="6.140625" style="201" bestFit="1" customWidth="1"/>
    <col min="9987" max="9987" width="78" style="201" customWidth="1"/>
    <col min="9988" max="9988" width="20.7109375" style="201" customWidth="1"/>
    <col min="9989" max="9989" width="26" style="201" customWidth="1"/>
    <col min="9990" max="9990" width="37" style="201" bestFit="1" customWidth="1"/>
    <col min="9991" max="9999" width="0" style="201" hidden="1" customWidth="1"/>
    <col min="10000" max="10002" width="22.7109375" style="201" bestFit="1" customWidth="1"/>
    <col min="10003" max="10003" width="25.28515625" style="201" bestFit="1" customWidth="1"/>
    <col min="10004" max="10004" width="21" style="201" bestFit="1" customWidth="1"/>
    <col min="10005" max="10005" width="8.28515625" style="201" customWidth="1"/>
    <col min="10006" max="10006" width="19" style="201" bestFit="1" customWidth="1"/>
    <col min="10007" max="10007" width="20.5703125" style="201" bestFit="1" customWidth="1"/>
    <col min="10008" max="10008" width="19" style="201" customWidth="1"/>
    <col min="10009" max="10215" width="11.42578125" style="201" customWidth="1"/>
    <col min="10216" max="10218" width="7.28515625" style="201" customWidth="1"/>
    <col min="10219" max="10219" width="0" style="201" hidden="1" customWidth="1"/>
    <col min="10220" max="10220" width="7.28515625" style="201" customWidth="1"/>
    <col min="10221" max="10221" width="66.140625" style="201" customWidth="1"/>
    <col min="10222" max="10222" width="0" style="201" hidden="1" customWidth="1"/>
    <col min="10223" max="10223" width="28" style="201" customWidth="1"/>
    <col min="10224" max="10224" width="32.140625" style="201" customWidth="1"/>
    <col min="10225" max="10225" width="39.85546875" style="201" bestFit="1" customWidth="1"/>
    <col min="10226" max="10226" width="0" style="201" hidden="1" customWidth="1"/>
    <col min="10227" max="10227" width="7.28515625" style="201" customWidth="1"/>
    <col min="10228" max="10228" width="0" style="201" hidden="1" customWidth="1"/>
    <col min="10229" max="10229" width="7.28515625" style="201" customWidth="1"/>
    <col min="10230" max="10230" width="59.5703125" style="201" customWidth="1"/>
    <col min="10231" max="10231" width="0" style="201" hidden="1" customWidth="1"/>
    <col min="10232" max="10232" width="23.85546875" style="201" customWidth="1"/>
    <col min="10233" max="10233" width="27.42578125" style="201" customWidth="1"/>
    <col min="10234" max="10234" width="28" style="201" customWidth="1"/>
    <col min="10235" max="10237" width="0" style="201" hidden="1" customWidth="1"/>
    <col min="10238" max="10238" width="7.28515625" style="201" customWidth="1"/>
    <col min="10239" max="10239" width="6.140625" style="201" bestFit="1" customWidth="1"/>
    <col min="10240" max="10240" width="76.85546875" style="201"/>
    <col min="10241" max="10241" width="7.28515625" style="201" customWidth="1"/>
    <col min="10242" max="10242" width="6.140625" style="201" bestFit="1" customWidth="1"/>
    <col min="10243" max="10243" width="78" style="201" customWidth="1"/>
    <col min="10244" max="10244" width="20.7109375" style="201" customWidth="1"/>
    <col min="10245" max="10245" width="26" style="201" customWidth="1"/>
    <col min="10246" max="10246" width="37" style="201" bestFit="1" customWidth="1"/>
    <col min="10247" max="10255" width="0" style="201" hidden="1" customWidth="1"/>
    <col min="10256" max="10258" width="22.7109375" style="201" bestFit="1" customWidth="1"/>
    <col min="10259" max="10259" width="25.28515625" style="201" bestFit="1" customWidth="1"/>
    <col min="10260" max="10260" width="21" style="201" bestFit="1" customWidth="1"/>
    <col min="10261" max="10261" width="8.28515625" style="201" customWidth="1"/>
    <col min="10262" max="10262" width="19" style="201" bestFit="1" customWidth="1"/>
    <col min="10263" max="10263" width="20.5703125" style="201" bestFit="1" customWidth="1"/>
    <col min="10264" max="10264" width="19" style="201" customWidth="1"/>
    <col min="10265" max="10471" width="11.42578125" style="201" customWidth="1"/>
    <col min="10472" max="10474" width="7.28515625" style="201" customWidth="1"/>
    <col min="10475" max="10475" width="0" style="201" hidden="1" customWidth="1"/>
    <col min="10476" max="10476" width="7.28515625" style="201" customWidth="1"/>
    <col min="10477" max="10477" width="66.140625" style="201" customWidth="1"/>
    <col min="10478" max="10478" width="0" style="201" hidden="1" customWidth="1"/>
    <col min="10479" max="10479" width="28" style="201" customWidth="1"/>
    <col min="10480" max="10480" width="32.140625" style="201" customWidth="1"/>
    <col min="10481" max="10481" width="39.85546875" style="201" bestFit="1" customWidth="1"/>
    <col min="10482" max="10482" width="0" style="201" hidden="1" customWidth="1"/>
    <col min="10483" max="10483" width="7.28515625" style="201" customWidth="1"/>
    <col min="10484" max="10484" width="0" style="201" hidden="1" customWidth="1"/>
    <col min="10485" max="10485" width="7.28515625" style="201" customWidth="1"/>
    <col min="10486" max="10486" width="59.5703125" style="201" customWidth="1"/>
    <col min="10487" max="10487" width="0" style="201" hidden="1" customWidth="1"/>
    <col min="10488" max="10488" width="23.85546875" style="201" customWidth="1"/>
    <col min="10489" max="10489" width="27.42578125" style="201" customWidth="1"/>
    <col min="10490" max="10490" width="28" style="201" customWidth="1"/>
    <col min="10491" max="10493" width="0" style="201" hidden="1" customWidth="1"/>
    <col min="10494" max="10494" width="7.28515625" style="201" customWidth="1"/>
    <col min="10495" max="10495" width="6.140625" style="201" bestFit="1" customWidth="1"/>
    <col min="10496" max="10496" width="76.85546875" style="201"/>
    <col min="10497" max="10497" width="7.28515625" style="201" customWidth="1"/>
    <col min="10498" max="10498" width="6.140625" style="201" bestFit="1" customWidth="1"/>
    <col min="10499" max="10499" width="78" style="201" customWidth="1"/>
    <col min="10500" max="10500" width="20.7109375" style="201" customWidth="1"/>
    <col min="10501" max="10501" width="26" style="201" customWidth="1"/>
    <col min="10502" max="10502" width="37" style="201" bestFit="1" customWidth="1"/>
    <col min="10503" max="10511" width="0" style="201" hidden="1" customWidth="1"/>
    <col min="10512" max="10514" width="22.7109375" style="201" bestFit="1" customWidth="1"/>
    <col min="10515" max="10515" width="25.28515625" style="201" bestFit="1" customWidth="1"/>
    <col min="10516" max="10516" width="21" style="201" bestFit="1" customWidth="1"/>
    <col min="10517" max="10517" width="8.28515625" style="201" customWidth="1"/>
    <col min="10518" max="10518" width="19" style="201" bestFit="1" customWidth="1"/>
    <col min="10519" max="10519" width="20.5703125" style="201" bestFit="1" customWidth="1"/>
    <col min="10520" max="10520" width="19" style="201" customWidth="1"/>
    <col min="10521" max="10727" width="11.42578125" style="201" customWidth="1"/>
    <col min="10728" max="10730" width="7.28515625" style="201" customWidth="1"/>
    <col min="10731" max="10731" width="0" style="201" hidden="1" customWidth="1"/>
    <col min="10732" max="10732" width="7.28515625" style="201" customWidth="1"/>
    <col min="10733" max="10733" width="66.140625" style="201" customWidth="1"/>
    <col min="10734" max="10734" width="0" style="201" hidden="1" customWidth="1"/>
    <col min="10735" max="10735" width="28" style="201" customWidth="1"/>
    <col min="10736" max="10736" width="32.140625" style="201" customWidth="1"/>
    <col min="10737" max="10737" width="39.85546875" style="201" bestFit="1" customWidth="1"/>
    <col min="10738" max="10738" width="0" style="201" hidden="1" customWidth="1"/>
    <col min="10739" max="10739" width="7.28515625" style="201" customWidth="1"/>
    <col min="10740" max="10740" width="0" style="201" hidden="1" customWidth="1"/>
    <col min="10741" max="10741" width="7.28515625" style="201" customWidth="1"/>
    <col min="10742" max="10742" width="59.5703125" style="201" customWidth="1"/>
    <col min="10743" max="10743" width="0" style="201" hidden="1" customWidth="1"/>
    <col min="10744" max="10744" width="23.85546875" style="201" customWidth="1"/>
    <col min="10745" max="10745" width="27.42578125" style="201" customWidth="1"/>
    <col min="10746" max="10746" width="28" style="201" customWidth="1"/>
    <col min="10747" max="10749" width="0" style="201" hidden="1" customWidth="1"/>
    <col min="10750" max="10750" width="7.28515625" style="201" customWidth="1"/>
    <col min="10751" max="10751" width="6.140625" style="201" bestFit="1" customWidth="1"/>
    <col min="10752" max="10752" width="76.85546875" style="201"/>
    <col min="10753" max="10753" width="7.28515625" style="201" customWidth="1"/>
    <col min="10754" max="10754" width="6.140625" style="201" bestFit="1" customWidth="1"/>
    <col min="10755" max="10755" width="78" style="201" customWidth="1"/>
    <col min="10756" max="10756" width="20.7109375" style="201" customWidth="1"/>
    <col min="10757" max="10757" width="26" style="201" customWidth="1"/>
    <col min="10758" max="10758" width="37" style="201" bestFit="1" customWidth="1"/>
    <col min="10759" max="10767" width="0" style="201" hidden="1" customWidth="1"/>
    <col min="10768" max="10770" width="22.7109375" style="201" bestFit="1" customWidth="1"/>
    <col min="10771" max="10771" width="25.28515625" style="201" bestFit="1" customWidth="1"/>
    <col min="10772" max="10772" width="21" style="201" bestFit="1" customWidth="1"/>
    <col min="10773" max="10773" width="8.28515625" style="201" customWidth="1"/>
    <col min="10774" max="10774" width="19" style="201" bestFit="1" customWidth="1"/>
    <col min="10775" max="10775" width="20.5703125" style="201" bestFit="1" customWidth="1"/>
    <col min="10776" max="10776" width="19" style="201" customWidth="1"/>
    <col min="10777" max="10983" width="11.42578125" style="201" customWidth="1"/>
    <col min="10984" max="10986" width="7.28515625" style="201" customWidth="1"/>
    <col min="10987" max="10987" width="0" style="201" hidden="1" customWidth="1"/>
    <col min="10988" max="10988" width="7.28515625" style="201" customWidth="1"/>
    <col min="10989" max="10989" width="66.140625" style="201" customWidth="1"/>
    <col min="10990" max="10990" width="0" style="201" hidden="1" customWidth="1"/>
    <col min="10991" max="10991" width="28" style="201" customWidth="1"/>
    <col min="10992" max="10992" width="32.140625" style="201" customWidth="1"/>
    <col min="10993" max="10993" width="39.85546875" style="201" bestFit="1" customWidth="1"/>
    <col min="10994" max="10994" width="0" style="201" hidden="1" customWidth="1"/>
    <col min="10995" max="10995" width="7.28515625" style="201" customWidth="1"/>
    <col min="10996" max="10996" width="0" style="201" hidden="1" customWidth="1"/>
    <col min="10997" max="10997" width="7.28515625" style="201" customWidth="1"/>
    <col min="10998" max="10998" width="59.5703125" style="201" customWidth="1"/>
    <col min="10999" max="10999" width="0" style="201" hidden="1" customWidth="1"/>
    <col min="11000" max="11000" width="23.85546875" style="201" customWidth="1"/>
    <col min="11001" max="11001" width="27.42578125" style="201" customWidth="1"/>
    <col min="11002" max="11002" width="28" style="201" customWidth="1"/>
    <col min="11003" max="11005" width="0" style="201" hidden="1" customWidth="1"/>
    <col min="11006" max="11006" width="7.28515625" style="201" customWidth="1"/>
    <col min="11007" max="11007" width="6.140625" style="201" bestFit="1" customWidth="1"/>
    <col min="11008" max="11008" width="76.85546875" style="201"/>
    <col min="11009" max="11009" width="7.28515625" style="201" customWidth="1"/>
    <col min="11010" max="11010" width="6.140625" style="201" bestFit="1" customWidth="1"/>
    <col min="11011" max="11011" width="78" style="201" customWidth="1"/>
    <col min="11012" max="11012" width="20.7109375" style="201" customWidth="1"/>
    <col min="11013" max="11013" width="26" style="201" customWidth="1"/>
    <col min="11014" max="11014" width="37" style="201" bestFit="1" customWidth="1"/>
    <col min="11015" max="11023" width="0" style="201" hidden="1" customWidth="1"/>
    <col min="11024" max="11026" width="22.7109375" style="201" bestFit="1" customWidth="1"/>
    <col min="11027" max="11027" width="25.28515625" style="201" bestFit="1" customWidth="1"/>
    <col min="11028" max="11028" width="21" style="201" bestFit="1" customWidth="1"/>
    <col min="11029" max="11029" width="8.28515625" style="201" customWidth="1"/>
    <col min="11030" max="11030" width="19" style="201" bestFit="1" customWidth="1"/>
    <col min="11031" max="11031" width="20.5703125" style="201" bestFit="1" customWidth="1"/>
    <col min="11032" max="11032" width="19" style="201" customWidth="1"/>
    <col min="11033" max="11239" width="11.42578125" style="201" customWidth="1"/>
    <col min="11240" max="11242" width="7.28515625" style="201" customWidth="1"/>
    <col min="11243" max="11243" width="0" style="201" hidden="1" customWidth="1"/>
    <col min="11244" max="11244" width="7.28515625" style="201" customWidth="1"/>
    <col min="11245" max="11245" width="66.140625" style="201" customWidth="1"/>
    <col min="11246" max="11246" width="0" style="201" hidden="1" customWidth="1"/>
    <col min="11247" max="11247" width="28" style="201" customWidth="1"/>
    <col min="11248" max="11248" width="32.140625" style="201" customWidth="1"/>
    <col min="11249" max="11249" width="39.85546875" style="201" bestFit="1" customWidth="1"/>
    <col min="11250" max="11250" width="0" style="201" hidden="1" customWidth="1"/>
    <col min="11251" max="11251" width="7.28515625" style="201" customWidth="1"/>
    <col min="11252" max="11252" width="0" style="201" hidden="1" customWidth="1"/>
    <col min="11253" max="11253" width="7.28515625" style="201" customWidth="1"/>
    <col min="11254" max="11254" width="59.5703125" style="201" customWidth="1"/>
    <col min="11255" max="11255" width="0" style="201" hidden="1" customWidth="1"/>
    <col min="11256" max="11256" width="23.85546875" style="201" customWidth="1"/>
    <col min="11257" max="11257" width="27.42578125" style="201" customWidth="1"/>
    <col min="11258" max="11258" width="28" style="201" customWidth="1"/>
    <col min="11259" max="11261" width="0" style="201" hidden="1" customWidth="1"/>
    <col min="11262" max="11262" width="7.28515625" style="201" customWidth="1"/>
    <col min="11263" max="11263" width="6.140625" style="201" bestFit="1" customWidth="1"/>
    <col min="11264" max="11264" width="76.85546875" style="201"/>
    <col min="11265" max="11265" width="7.28515625" style="201" customWidth="1"/>
    <col min="11266" max="11266" width="6.140625" style="201" bestFit="1" customWidth="1"/>
    <col min="11267" max="11267" width="78" style="201" customWidth="1"/>
    <col min="11268" max="11268" width="20.7109375" style="201" customWidth="1"/>
    <col min="11269" max="11269" width="26" style="201" customWidth="1"/>
    <col min="11270" max="11270" width="37" style="201" bestFit="1" customWidth="1"/>
    <col min="11271" max="11279" width="0" style="201" hidden="1" customWidth="1"/>
    <col min="11280" max="11282" width="22.7109375" style="201" bestFit="1" customWidth="1"/>
    <col min="11283" max="11283" width="25.28515625" style="201" bestFit="1" customWidth="1"/>
    <col min="11284" max="11284" width="21" style="201" bestFit="1" customWidth="1"/>
    <col min="11285" max="11285" width="8.28515625" style="201" customWidth="1"/>
    <col min="11286" max="11286" width="19" style="201" bestFit="1" customWidth="1"/>
    <col min="11287" max="11287" width="20.5703125" style="201" bestFit="1" customWidth="1"/>
    <col min="11288" max="11288" width="19" style="201" customWidth="1"/>
    <col min="11289" max="11495" width="11.42578125" style="201" customWidth="1"/>
    <col min="11496" max="11498" width="7.28515625" style="201" customWidth="1"/>
    <col min="11499" max="11499" width="0" style="201" hidden="1" customWidth="1"/>
    <col min="11500" max="11500" width="7.28515625" style="201" customWidth="1"/>
    <col min="11501" max="11501" width="66.140625" style="201" customWidth="1"/>
    <col min="11502" max="11502" width="0" style="201" hidden="1" customWidth="1"/>
    <col min="11503" max="11503" width="28" style="201" customWidth="1"/>
    <col min="11504" max="11504" width="32.140625" style="201" customWidth="1"/>
    <col min="11505" max="11505" width="39.85546875" style="201" bestFit="1" customWidth="1"/>
    <col min="11506" max="11506" width="0" style="201" hidden="1" customWidth="1"/>
    <col min="11507" max="11507" width="7.28515625" style="201" customWidth="1"/>
    <col min="11508" max="11508" width="0" style="201" hidden="1" customWidth="1"/>
    <col min="11509" max="11509" width="7.28515625" style="201" customWidth="1"/>
    <col min="11510" max="11510" width="59.5703125" style="201" customWidth="1"/>
    <col min="11511" max="11511" width="0" style="201" hidden="1" customWidth="1"/>
    <col min="11512" max="11512" width="23.85546875" style="201" customWidth="1"/>
    <col min="11513" max="11513" width="27.42578125" style="201" customWidth="1"/>
    <col min="11514" max="11514" width="28" style="201" customWidth="1"/>
    <col min="11515" max="11517" width="0" style="201" hidden="1" customWidth="1"/>
    <col min="11518" max="11518" width="7.28515625" style="201" customWidth="1"/>
    <col min="11519" max="11519" width="6.140625" style="201" bestFit="1" customWidth="1"/>
    <col min="11520" max="11520" width="76.85546875" style="201"/>
    <col min="11521" max="11521" width="7.28515625" style="201" customWidth="1"/>
    <col min="11522" max="11522" width="6.140625" style="201" bestFit="1" customWidth="1"/>
    <col min="11523" max="11523" width="78" style="201" customWidth="1"/>
    <col min="11524" max="11524" width="20.7109375" style="201" customWidth="1"/>
    <col min="11525" max="11525" width="26" style="201" customWidth="1"/>
    <col min="11526" max="11526" width="37" style="201" bestFit="1" customWidth="1"/>
    <col min="11527" max="11535" width="0" style="201" hidden="1" customWidth="1"/>
    <col min="11536" max="11538" width="22.7109375" style="201" bestFit="1" customWidth="1"/>
    <col min="11539" max="11539" width="25.28515625" style="201" bestFit="1" customWidth="1"/>
    <col min="11540" max="11540" width="21" style="201" bestFit="1" customWidth="1"/>
    <col min="11541" max="11541" width="8.28515625" style="201" customWidth="1"/>
    <col min="11542" max="11542" width="19" style="201" bestFit="1" customWidth="1"/>
    <col min="11543" max="11543" width="20.5703125" style="201" bestFit="1" customWidth="1"/>
    <col min="11544" max="11544" width="19" style="201" customWidth="1"/>
    <col min="11545" max="11751" width="11.42578125" style="201" customWidth="1"/>
    <col min="11752" max="11754" width="7.28515625" style="201" customWidth="1"/>
    <col min="11755" max="11755" width="0" style="201" hidden="1" customWidth="1"/>
    <col min="11756" max="11756" width="7.28515625" style="201" customWidth="1"/>
    <col min="11757" max="11757" width="66.140625" style="201" customWidth="1"/>
    <col min="11758" max="11758" width="0" style="201" hidden="1" customWidth="1"/>
    <col min="11759" max="11759" width="28" style="201" customWidth="1"/>
    <col min="11760" max="11760" width="32.140625" style="201" customWidth="1"/>
    <col min="11761" max="11761" width="39.85546875" style="201" bestFit="1" customWidth="1"/>
    <col min="11762" max="11762" width="0" style="201" hidden="1" customWidth="1"/>
    <col min="11763" max="11763" width="7.28515625" style="201" customWidth="1"/>
    <col min="11764" max="11764" width="0" style="201" hidden="1" customWidth="1"/>
    <col min="11765" max="11765" width="7.28515625" style="201" customWidth="1"/>
    <col min="11766" max="11766" width="59.5703125" style="201" customWidth="1"/>
    <col min="11767" max="11767" width="0" style="201" hidden="1" customWidth="1"/>
    <col min="11768" max="11768" width="23.85546875" style="201" customWidth="1"/>
    <col min="11769" max="11769" width="27.42578125" style="201" customWidth="1"/>
    <col min="11770" max="11770" width="28" style="201" customWidth="1"/>
    <col min="11771" max="11773" width="0" style="201" hidden="1" customWidth="1"/>
    <col min="11774" max="11774" width="7.28515625" style="201" customWidth="1"/>
    <col min="11775" max="11775" width="6.140625" style="201" bestFit="1" customWidth="1"/>
    <col min="11776" max="11776" width="76.85546875" style="201"/>
    <col min="11777" max="11777" width="7.28515625" style="201" customWidth="1"/>
    <col min="11778" max="11778" width="6.140625" style="201" bestFit="1" customWidth="1"/>
    <col min="11779" max="11779" width="78" style="201" customWidth="1"/>
    <col min="11780" max="11780" width="20.7109375" style="201" customWidth="1"/>
    <col min="11781" max="11781" width="26" style="201" customWidth="1"/>
    <col min="11782" max="11782" width="37" style="201" bestFit="1" customWidth="1"/>
    <col min="11783" max="11791" width="0" style="201" hidden="1" customWidth="1"/>
    <col min="11792" max="11794" width="22.7109375" style="201" bestFit="1" customWidth="1"/>
    <col min="11795" max="11795" width="25.28515625" style="201" bestFit="1" customWidth="1"/>
    <col min="11796" max="11796" width="21" style="201" bestFit="1" customWidth="1"/>
    <col min="11797" max="11797" width="8.28515625" style="201" customWidth="1"/>
    <col min="11798" max="11798" width="19" style="201" bestFit="1" customWidth="1"/>
    <col min="11799" max="11799" width="20.5703125" style="201" bestFit="1" customWidth="1"/>
    <col min="11800" max="11800" width="19" style="201" customWidth="1"/>
    <col min="11801" max="12007" width="11.42578125" style="201" customWidth="1"/>
    <col min="12008" max="12010" width="7.28515625" style="201" customWidth="1"/>
    <col min="12011" max="12011" width="0" style="201" hidden="1" customWidth="1"/>
    <col min="12012" max="12012" width="7.28515625" style="201" customWidth="1"/>
    <col min="12013" max="12013" width="66.140625" style="201" customWidth="1"/>
    <col min="12014" max="12014" width="0" style="201" hidden="1" customWidth="1"/>
    <col min="12015" max="12015" width="28" style="201" customWidth="1"/>
    <col min="12016" max="12016" width="32.140625" style="201" customWidth="1"/>
    <col min="12017" max="12017" width="39.85546875" style="201" bestFit="1" customWidth="1"/>
    <col min="12018" max="12018" width="0" style="201" hidden="1" customWidth="1"/>
    <col min="12019" max="12019" width="7.28515625" style="201" customWidth="1"/>
    <col min="12020" max="12020" width="0" style="201" hidden="1" customWidth="1"/>
    <col min="12021" max="12021" width="7.28515625" style="201" customWidth="1"/>
    <col min="12022" max="12022" width="59.5703125" style="201" customWidth="1"/>
    <col min="12023" max="12023" width="0" style="201" hidden="1" customWidth="1"/>
    <col min="12024" max="12024" width="23.85546875" style="201" customWidth="1"/>
    <col min="12025" max="12025" width="27.42578125" style="201" customWidth="1"/>
    <col min="12026" max="12026" width="28" style="201" customWidth="1"/>
    <col min="12027" max="12029" width="0" style="201" hidden="1" customWidth="1"/>
    <col min="12030" max="12030" width="7.28515625" style="201" customWidth="1"/>
    <col min="12031" max="12031" width="6.140625" style="201" bestFit="1" customWidth="1"/>
    <col min="12032" max="12032" width="76.85546875" style="201"/>
    <col min="12033" max="12033" width="7.28515625" style="201" customWidth="1"/>
    <col min="12034" max="12034" width="6.140625" style="201" bestFit="1" customWidth="1"/>
    <col min="12035" max="12035" width="78" style="201" customWidth="1"/>
    <col min="12036" max="12036" width="20.7109375" style="201" customWidth="1"/>
    <col min="12037" max="12037" width="26" style="201" customWidth="1"/>
    <col min="12038" max="12038" width="37" style="201" bestFit="1" customWidth="1"/>
    <col min="12039" max="12047" width="0" style="201" hidden="1" customWidth="1"/>
    <col min="12048" max="12050" width="22.7109375" style="201" bestFit="1" customWidth="1"/>
    <col min="12051" max="12051" width="25.28515625" style="201" bestFit="1" customWidth="1"/>
    <col min="12052" max="12052" width="21" style="201" bestFit="1" customWidth="1"/>
    <col min="12053" max="12053" width="8.28515625" style="201" customWidth="1"/>
    <col min="12054" max="12054" width="19" style="201" bestFit="1" customWidth="1"/>
    <col min="12055" max="12055" width="20.5703125" style="201" bestFit="1" customWidth="1"/>
    <col min="12056" max="12056" width="19" style="201" customWidth="1"/>
    <col min="12057" max="12263" width="11.42578125" style="201" customWidth="1"/>
    <col min="12264" max="12266" width="7.28515625" style="201" customWidth="1"/>
    <col min="12267" max="12267" width="0" style="201" hidden="1" customWidth="1"/>
    <col min="12268" max="12268" width="7.28515625" style="201" customWidth="1"/>
    <col min="12269" max="12269" width="66.140625" style="201" customWidth="1"/>
    <col min="12270" max="12270" width="0" style="201" hidden="1" customWidth="1"/>
    <col min="12271" max="12271" width="28" style="201" customWidth="1"/>
    <col min="12272" max="12272" width="32.140625" style="201" customWidth="1"/>
    <col min="12273" max="12273" width="39.85546875" style="201" bestFit="1" customWidth="1"/>
    <col min="12274" max="12274" width="0" style="201" hidden="1" customWidth="1"/>
    <col min="12275" max="12275" width="7.28515625" style="201" customWidth="1"/>
    <col min="12276" max="12276" width="0" style="201" hidden="1" customWidth="1"/>
    <col min="12277" max="12277" width="7.28515625" style="201" customWidth="1"/>
    <col min="12278" max="12278" width="59.5703125" style="201" customWidth="1"/>
    <col min="12279" max="12279" width="0" style="201" hidden="1" customWidth="1"/>
    <col min="12280" max="12280" width="23.85546875" style="201" customWidth="1"/>
    <col min="12281" max="12281" width="27.42578125" style="201" customWidth="1"/>
    <col min="12282" max="12282" width="28" style="201" customWidth="1"/>
    <col min="12283" max="12285" width="0" style="201" hidden="1" customWidth="1"/>
    <col min="12286" max="12286" width="7.28515625" style="201" customWidth="1"/>
    <col min="12287" max="12287" width="6.140625" style="201" bestFit="1" customWidth="1"/>
    <col min="12288" max="12288" width="76.85546875" style="201"/>
    <col min="12289" max="12289" width="7.28515625" style="201" customWidth="1"/>
    <col min="12290" max="12290" width="6.140625" style="201" bestFit="1" customWidth="1"/>
    <col min="12291" max="12291" width="78" style="201" customWidth="1"/>
    <col min="12292" max="12292" width="20.7109375" style="201" customWidth="1"/>
    <col min="12293" max="12293" width="26" style="201" customWidth="1"/>
    <col min="12294" max="12294" width="37" style="201" bestFit="1" customWidth="1"/>
    <col min="12295" max="12303" width="0" style="201" hidden="1" customWidth="1"/>
    <col min="12304" max="12306" width="22.7109375" style="201" bestFit="1" customWidth="1"/>
    <col min="12307" max="12307" width="25.28515625" style="201" bestFit="1" customWidth="1"/>
    <col min="12308" max="12308" width="21" style="201" bestFit="1" customWidth="1"/>
    <col min="12309" max="12309" width="8.28515625" style="201" customWidth="1"/>
    <col min="12310" max="12310" width="19" style="201" bestFit="1" customWidth="1"/>
    <col min="12311" max="12311" width="20.5703125" style="201" bestFit="1" customWidth="1"/>
    <col min="12312" max="12312" width="19" style="201" customWidth="1"/>
    <col min="12313" max="12519" width="11.42578125" style="201" customWidth="1"/>
    <col min="12520" max="12522" width="7.28515625" style="201" customWidth="1"/>
    <col min="12523" max="12523" width="0" style="201" hidden="1" customWidth="1"/>
    <col min="12524" max="12524" width="7.28515625" style="201" customWidth="1"/>
    <col min="12525" max="12525" width="66.140625" style="201" customWidth="1"/>
    <col min="12526" max="12526" width="0" style="201" hidden="1" customWidth="1"/>
    <col min="12527" max="12527" width="28" style="201" customWidth="1"/>
    <col min="12528" max="12528" width="32.140625" style="201" customWidth="1"/>
    <col min="12529" max="12529" width="39.85546875" style="201" bestFit="1" customWidth="1"/>
    <col min="12530" max="12530" width="0" style="201" hidden="1" customWidth="1"/>
    <col min="12531" max="12531" width="7.28515625" style="201" customWidth="1"/>
    <col min="12532" max="12532" width="0" style="201" hidden="1" customWidth="1"/>
    <col min="12533" max="12533" width="7.28515625" style="201" customWidth="1"/>
    <col min="12534" max="12534" width="59.5703125" style="201" customWidth="1"/>
    <col min="12535" max="12535" width="0" style="201" hidden="1" customWidth="1"/>
    <col min="12536" max="12536" width="23.85546875" style="201" customWidth="1"/>
    <col min="12537" max="12537" width="27.42578125" style="201" customWidth="1"/>
    <col min="12538" max="12538" width="28" style="201" customWidth="1"/>
    <col min="12539" max="12541" width="0" style="201" hidden="1" customWidth="1"/>
    <col min="12542" max="12542" width="7.28515625" style="201" customWidth="1"/>
    <col min="12543" max="12543" width="6.140625" style="201" bestFit="1" customWidth="1"/>
    <col min="12544" max="12544" width="76.85546875" style="201"/>
    <col min="12545" max="12545" width="7.28515625" style="201" customWidth="1"/>
    <col min="12546" max="12546" width="6.140625" style="201" bestFit="1" customWidth="1"/>
    <col min="12547" max="12547" width="78" style="201" customWidth="1"/>
    <col min="12548" max="12548" width="20.7109375" style="201" customWidth="1"/>
    <col min="12549" max="12549" width="26" style="201" customWidth="1"/>
    <col min="12550" max="12550" width="37" style="201" bestFit="1" customWidth="1"/>
    <col min="12551" max="12559" width="0" style="201" hidden="1" customWidth="1"/>
    <col min="12560" max="12562" width="22.7109375" style="201" bestFit="1" customWidth="1"/>
    <col min="12563" max="12563" width="25.28515625" style="201" bestFit="1" customWidth="1"/>
    <col min="12564" max="12564" width="21" style="201" bestFit="1" customWidth="1"/>
    <col min="12565" max="12565" width="8.28515625" style="201" customWidth="1"/>
    <col min="12566" max="12566" width="19" style="201" bestFit="1" customWidth="1"/>
    <col min="12567" max="12567" width="20.5703125" style="201" bestFit="1" customWidth="1"/>
    <col min="12568" max="12568" width="19" style="201" customWidth="1"/>
    <col min="12569" max="12775" width="11.42578125" style="201" customWidth="1"/>
    <col min="12776" max="12778" width="7.28515625" style="201" customWidth="1"/>
    <col min="12779" max="12779" width="0" style="201" hidden="1" customWidth="1"/>
    <col min="12780" max="12780" width="7.28515625" style="201" customWidth="1"/>
    <col min="12781" max="12781" width="66.140625" style="201" customWidth="1"/>
    <col min="12782" max="12782" width="0" style="201" hidden="1" customWidth="1"/>
    <col min="12783" max="12783" width="28" style="201" customWidth="1"/>
    <col min="12784" max="12784" width="32.140625" style="201" customWidth="1"/>
    <col min="12785" max="12785" width="39.85546875" style="201" bestFit="1" customWidth="1"/>
    <col min="12786" max="12786" width="0" style="201" hidden="1" customWidth="1"/>
    <col min="12787" max="12787" width="7.28515625" style="201" customWidth="1"/>
    <col min="12788" max="12788" width="0" style="201" hidden="1" customWidth="1"/>
    <col min="12789" max="12789" width="7.28515625" style="201" customWidth="1"/>
    <col min="12790" max="12790" width="59.5703125" style="201" customWidth="1"/>
    <col min="12791" max="12791" width="0" style="201" hidden="1" customWidth="1"/>
    <col min="12792" max="12792" width="23.85546875" style="201" customWidth="1"/>
    <col min="12793" max="12793" width="27.42578125" style="201" customWidth="1"/>
    <col min="12794" max="12794" width="28" style="201" customWidth="1"/>
    <col min="12795" max="12797" width="0" style="201" hidden="1" customWidth="1"/>
    <col min="12798" max="12798" width="7.28515625" style="201" customWidth="1"/>
    <col min="12799" max="12799" width="6.140625" style="201" bestFit="1" customWidth="1"/>
    <col min="12800" max="12800" width="76.85546875" style="201"/>
    <col min="12801" max="12801" width="7.28515625" style="201" customWidth="1"/>
    <col min="12802" max="12802" width="6.140625" style="201" bestFit="1" customWidth="1"/>
    <col min="12803" max="12803" width="78" style="201" customWidth="1"/>
    <col min="12804" max="12804" width="20.7109375" style="201" customWidth="1"/>
    <col min="12805" max="12805" width="26" style="201" customWidth="1"/>
    <col min="12806" max="12806" width="37" style="201" bestFit="1" customWidth="1"/>
    <col min="12807" max="12815" width="0" style="201" hidden="1" customWidth="1"/>
    <col min="12816" max="12818" width="22.7109375" style="201" bestFit="1" customWidth="1"/>
    <col min="12819" max="12819" width="25.28515625" style="201" bestFit="1" customWidth="1"/>
    <col min="12820" max="12820" width="21" style="201" bestFit="1" customWidth="1"/>
    <col min="12821" max="12821" width="8.28515625" style="201" customWidth="1"/>
    <col min="12822" max="12822" width="19" style="201" bestFit="1" customWidth="1"/>
    <col min="12823" max="12823" width="20.5703125" style="201" bestFit="1" customWidth="1"/>
    <col min="12824" max="12824" width="19" style="201" customWidth="1"/>
    <col min="12825" max="13031" width="11.42578125" style="201" customWidth="1"/>
    <col min="13032" max="13034" width="7.28515625" style="201" customWidth="1"/>
    <col min="13035" max="13035" width="0" style="201" hidden="1" customWidth="1"/>
    <col min="13036" max="13036" width="7.28515625" style="201" customWidth="1"/>
    <col min="13037" max="13037" width="66.140625" style="201" customWidth="1"/>
    <col min="13038" max="13038" width="0" style="201" hidden="1" customWidth="1"/>
    <col min="13039" max="13039" width="28" style="201" customWidth="1"/>
    <col min="13040" max="13040" width="32.140625" style="201" customWidth="1"/>
    <col min="13041" max="13041" width="39.85546875" style="201" bestFit="1" customWidth="1"/>
    <col min="13042" max="13042" width="0" style="201" hidden="1" customWidth="1"/>
    <col min="13043" max="13043" width="7.28515625" style="201" customWidth="1"/>
    <col min="13044" max="13044" width="0" style="201" hidden="1" customWidth="1"/>
    <col min="13045" max="13045" width="7.28515625" style="201" customWidth="1"/>
    <col min="13046" max="13046" width="59.5703125" style="201" customWidth="1"/>
    <col min="13047" max="13047" width="0" style="201" hidden="1" customWidth="1"/>
    <col min="13048" max="13048" width="23.85546875" style="201" customWidth="1"/>
    <col min="13049" max="13049" width="27.42578125" style="201" customWidth="1"/>
    <col min="13050" max="13050" width="28" style="201" customWidth="1"/>
    <col min="13051" max="13053" width="0" style="201" hidden="1" customWidth="1"/>
    <col min="13054" max="13054" width="7.28515625" style="201" customWidth="1"/>
    <col min="13055" max="13055" width="6.140625" style="201" bestFit="1" customWidth="1"/>
    <col min="13056" max="13056" width="76.85546875" style="201"/>
    <col min="13057" max="13057" width="7.28515625" style="201" customWidth="1"/>
    <col min="13058" max="13058" width="6.140625" style="201" bestFit="1" customWidth="1"/>
    <col min="13059" max="13059" width="78" style="201" customWidth="1"/>
    <col min="13060" max="13060" width="20.7109375" style="201" customWidth="1"/>
    <col min="13061" max="13061" width="26" style="201" customWidth="1"/>
    <col min="13062" max="13062" width="37" style="201" bestFit="1" customWidth="1"/>
    <col min="13063" max="13071" width="0" style="201" hidden="1" customWidth="1"/>
    <col min="13072" max="13074" width="22.7109375" style="201" bestFit="1" customWidth="1"/>
    <col min="13075" max="13075" width="25.28515625" style="201" bestFit="1" customWidth="1"/>
    <col min="13076" max="13076" width="21" style="201" bestFit="1" customWidth="1"/>
    <col min="13077" max="13077" width="8.28515625" style="201" customWidth="1"/>
    <col min="13078" max="13078" width="19" style="201" bestFit="1" customWidth="1"/>
    <col min="13079" max="13079" width="20.5703125" style="201" bestFit="1" customWidth="1"/>
    <col min="13080" max="13080" width="19" style="201" customWidth="1"/>
    <col min="13081" max="13287" width="11.42578125" style="201" customWidth="1"/>
    <col min="13288" max="13290" width="7.28515625" style="201" customWidth="1"/>
    <col min="13291" max="13291" width="0" style="201" hidden="1" customWidth="1"/>
    <col min="13292" max="13292" width="7.28515625" style="201" customWidth="1"/>
    <col min="13293" max="13293" width="66.140625" style="201" customWidth="1"/>
    <col min="13294" max="13294" width="0" style="201" hidden="1" customWidth="1"/>
    <col min="13295" max="13295" width="28" style="201" customWidth="1"/>
    <col min="13296" max="13296" width="32.140625" style="201" customWidth="1"/>
    <col min="13297" max="13297" width="39.85546875" style="201" bestFit="1" customWidth="1"/>
    <col min="13298" max="13298" width="0" style="201" hidden="1" customWidth="1"/>
    <col min="13299" max="13299" width="7.28515625" style="201" customWidth="1"/>
    <col min="13300" max="13300" width="0" style="201" hidden="1" customWidth="1"/>
    <col min="13301" max="13301" width="7.28515625" style="201" customWidth="1"/>
    <col min="13302" max="13302" width="59.5703125" style="201" customWidth="1"/>
    <col min="13303" max="13303" width="0" style="201" hidden="1" customWidth="1"/>
    <col min="13304" max="13304" width="23.85546875" style="201" customWidth="1"/>
    <col min="13305" max="13305" width="27.42578125" style="201" customWidth="1"/>
    <col min="13306" max="13306" width="28" style="201" customWidth="1"/>
    <col min="13307" max="13309" width="0" style="201" hidden="1" customWidth="1"/>
    <col min="13310" max="13310" width="7.28515625" style="201" customWidth="1"/>
    <col min="13311" max="13311" width="6.140625" style="201" bestFit="1" customWidth="1"/>
    <col min="13312" max="13312" width="76.85546875" style="201"/>
    <col min="13313" max="13313" width="7.28515625" style="201" customWidth="1"/>
    <col min="13314" max="13314" width="6.140625" style="201" bestFit="1" customWidth="1"/>
    <col min="13315" max="13315" width="78" style="201" customWidth="1"/>
    <col min="13316" max="13316" width="20.7109375" style="201" customWidth="1"/>
    <col min="13317" max="13317" width="26" style="201" customWidth="1"/>
    <col min="13318" max="13318" width="37" style="201" bestFit="1" customWidth="1"/>
    <col min="13319" max="13327" width="0" style="201" hidden="1" customWidth="1"/>
    <col min="13328" max="13330" width="22.7109375" style="201" bestFit="1" customWidth="1"/>
    <col min="13331" max="13331" width="25.28515625" style="201" bestFit="1" customWidth="1"/>
    <col min="13332" max="13332" width="21" style="201" bestFit="1" customWidth="1"/>
    <col min="13333" max="13333" width="8.28515625" style="201" customWidth="1"/>
    <col min="13334" max="13334" width="19" style="201" bestFit="1" customWidth="1"/>
    <col min="13335" max="13335" width="20.5703125" style="201" bestFit="1" customWidth="1"/>
    <col min="13336" max="13336" width="19" style="201" customWidth="1"/>
    <col min="13337" max="13543" width="11.42578125" style="201" customWidth="1"/>
    <col min="13544" max="13546" width="7.28515625" style="201" customWidth="1"/>
    <col min="13547" max="13547" width="0" style="201" hidden="1" customWidth="1"/>
    <col min="13548" max="13548" width="7.28515625" style="201" customWidth="1"/>
    <col min="13549" max="13549" width="66.140625" style="201" customWidth="1"/>
    <col min="13550" max="13550" width="0" style="201" hidden="1" customWidth="1"/>
    <col min="13551" max="13551" width="28" style="201" customWidth="1"/>
    <col min="13552" max="13552" width="32.140625" style="201" customWidth="1"/>
    <col min="13553" max="13553" width="39.85546875" style="201" bestFit="1" customWidth="1"/>
    <col min="13554" max="13554" width="0" style="201" hidden="1" customWidth="1"/>
    <col min="13555" max="13555" width="7.28515625" style="201" customWidth="1"/>
    <col min="13556" max="13556" width="0" style="201" hidden="1" customWidth="1"/>
    <col min="13557" max="13557" width="7.28515625" style="201" customWidth="1"/>
    <col min="13558" max="13558" width="59.5703125" style="201" customWidth="1"/>
    <col min="13559" max="13559" width="0" style="201" hidden="1" customWidth="1"/>
    <col min="13560" max="13560" width="23.85546875" style="201" customWidth="1"/>
    <col min="13561" max="13561" width="27.42578125" style="201" customWidth="1"/>
    <col min="13562" max="13562" width="28" style="201" customWidth="1"/>
    <col min="13563" max="13565" width="0" style="201" hidden="1" customWidth="1"/>
    <col min="13566" max="13566" width="7.28515625" style="201" customWidth="1"/>
    <col min="13567" max="13567" width="6.140625" style="201" bestFit="1" customWidth="1"/>
    <col min="13568" max="13568" width="76.85546875" style="201"/>
    <col min="13569" max="13569" width="7.28515625" style="201" customWidth="1"/>
    <col min="13570" max="13570" width="6.140625" style="201" bestFit="1" customWidth="1"/>
    <col min="13571" max="13571" width="78" style="201" customWidth="1"/>
    <col min="13572" max="13572" width="20.7109375" style="201" customWidth="1"/>
    <col min="13573" max="13573" width="26" style="201" customWidth="1"/>
    <col min="13574" max="13574" width="37" style="201" bestFit="1" customWidth="1"/>
    <col min="13575" max="13583" width="0" style="201" hidden="1" customWidth="1"/>
    <col min="13584" max="13586" width="22.7109375" style="201" bestFit="1" customWidth="1"/>
    <col min="13587" max="13587" width="25.28515625" style="201" bestFit="1" customWidth="1"/>
    <col min="13588" max="13588" width="21" style="201" bestFit="1" customWidth="1"/>
    <col min="13589" max="13589" width="8.28515625" style="201" customWidth="1"/>
    <col min="13590" max="13590" width="19" style="201" bestFit="1" customWidth="1"/>
    <col min="13591" max="13591" width="20.5703125" style="201" bestFit="1" customWidth="1"/>
    <col min="13592" max="13592" width="19" style="201" customWidth="1"/>
    <col min="13593" max="13799" width="11.42578125" style="201" customWidth="1"/>
    <col min="13800" max="13802" width="7.28515625" style="201" customWidth="1"/>
    <col min="13803" max="13803" width="0" style="201" hidden="1" customWidth="1"/>
    <col min="13804" max="13804" width="7.28515625" style="201" customWidth="1"/>
    <col min="13805" max="13805" width="66.140625" style="201" customWidth="1"/>
    <col min="13806" max="13806" width="0" style="201" hidden="1" customWidth="1"/>
    <col min="13807" max="13807" width="28" style="201" customWidth="1"/>
    <col min="13808" max="13808" width="32.140625" style="201" customWidth="1"/>
    <col min="13809" max="13809" width="39.85546875" style="201" bestFit="1" customWidth="1"/>
    <col min="13810" max="13810" width="0" style="201" hidden="1" customWidth="1"/>
    <col min="13811" max="13811" width="7.28515625" style="201" customWidth="1"/>
    <col min="13812" max="13812" width="0" style="201" hidden="1" customWidth="1"/>
    <col min="13813" max="13813" width="7.28515625" style="201" customWidth="1"/>
    <col min="13814" max="13814" width="59.5703125" style="201" customWidth="1"/>
    <col min="13815" max="13815" width="0" style="201" hidden="1" customWidth="1"/>
    <col min="13816" max="13816" width="23.85546875" style="201" customWidth="1"/>
    <col min="13817" max="13817" width="27.42578125" style="201" customWidth="1"/>
    <col min="13818" max="13818" width="28" style="201" customWidth="1"/>
    <col min="13819" max="13821" width="0" style="201" hidden="1" customWidth="1"/>
    <col min="13822" max="13822" width="7.28515625" style="201" customWidth="1"/>
    <col min="13823" max="13823" width="6.140625" style="201" bestFit="1" customWidth="1"/>
    <col min="13824" max="13824" width="76.85546875" style="201"/>
    <col min="13825" max="13825" width="7.28515625" style="201" customWidth="1"/>
    <col min="13826" max="13826" width="6.140625" style="201" bestFit="1" customWidth="1"/>
    <col min="13827" max="13827" width="78" style="201" customWidth="1"/>
    <col min="13828" max="13828" width="20.7109375" style="201" customWidth="1"/>
    <col min="13829" max="13829" width="26" style="201" customWidth="1"/>
    <col min="13830" max="13830" width="37" style="201" bestFit="1" customWidth="1"/>
    <col min="13831" max="13839" width="0" style="201" hidden="1" customWidth="1"/>
    <col min="13840" max="13842" width="22.7109375" style="201" bestFit="1" customWidth="1"/>
    <col min="13843" max="13843" width="25.28515625" style="201" bestFit="1" customWidth="1"/>
    <col min="13844" max="13844" width="21" style="201" bestFit="1" customWidth="1"/>
    <col min="13845" max="13845" width="8.28515625" style="201" customWidth="1"/>
    <col min="13846" max="13846" width="19" style="201" bestFit="1" customWidth="1"/>
    <col min="13847" max="13847" width="20.5703125" style="201" bestFit="1" customWidth="1"/>
    <col min="13848" max="13848" width="19" style="201" customWidth="1"/>
    <col min="13849" max="14055" width="11.42578125" style="201" customWidth="1"/>
    <col min="14056" max="14058" width="7.28515625" style="201" customWidth="1"/>
    <col min="14059" max="14059" width="0" style="201" hidden="1" customWidth="1"/>
    <col min="14060" max="14060" width="7.28515625" style="201" customWidth="1"/>
    <col min="14061" max="14061" width="66.140625" style="201" customWidth="1"/>
    <col min="14062" max="14062" width="0" style="201" hidden="1" customWidth="1"/>
    <col min="14063" max="14063" width="28" style="201" customWidth="1"/>
    <col min="14064" max="14064" width="32.140625" style="201" customWidth="1"/>
    <col min="14065" max="14065" width="39.85546875" style="201" bestFit="1" customWidth="1"/>
    <col min="14066" max="14066" width="0" style="201" hidden="1" customWidth="1"/>
    <col min="14067" max="14067" width="7.28515625" style="201" customWidth="1"/>
    <col min="14068" max="14068" width="0" style="201" hidden="1" customWidth="1"/>
    <col min="14069" max="14069" width="7.28515625" style="201" customWidth="1"/>
    <col min="14070" max="14070" width="59.5703125" style="201" customWidth="1"/>
    <col min="14071" max="14071" width="0" style="201" hidden="1" customWidth="1"/>
    <col min="14072" max="14072" width="23.85546875" style="201" customWidth="1"/>
    <col min="14073" max="14073" width="27.42578125" style="201" customWidth="1"/>
    <col min="14074" max="14074" width="28" style="201" customWidth="1"/>
    <col min="14075" max="14077" width="0" style="201" hidden="1" customWidth="1"/>
    <col min="14078" max="14078" width="7.28515625" style="201" customWidth="1"/>
    <col min="14079" max="14079" width="6.140625" style="201" bestFit="1" customWidth="1"/>
    <col min="14080" max="14080" width="76.85546875" style="201"/>
    <col min="14081" max="14081" width="7.28515625" style="201" customWidth="1"/>
    <col min="14082" max="14082" width="6.140625" style="201" bestFit="1" customWidth="1"/>
    <col min="14083" max="14083" width="78" style="201" customWidth="1"/>
    <col min="14084" max="14084" width="20.7109375" style="201" customWidth="1"/>
    <col min="14085" max="14085" width="26" style="201" customWidth="1"/>
    <col min="14086" max="14086" width="37" style="201" bestFit="1" customWidth="1"/>
    <col min="14087" max="14095" width="0" style="201" hidden="1" customWidth="1"/>
    <col min="14096" max="14098" width="22.7109375" style="201" bestFit="1" customWidth="1"/>
    <col min="14099" max="14099" width="25.28515625" style="201" bestFit="1" customWidth="1"/>
    <col min="14100" max="14100" width="21" style="201" bestFit="1" customWidth="1"/>
    <col min="14101" max="14101" width="8.28515625" style="201" customWidth="1"/>
    <col min="14102" max="14102" width="19" style="201" bestFit="1" customWidth="1"/>
    <col min="14103" max="14103" width="20.5703125" style="201" bestFit="1" customWidth="1"/>
    <col min="14104" max="14104" width="19" style="201" customWidth="1"/>
    <col min="14105" max="14311" width="11.42578125" style="201" customWidth="1"/>
    <col min="14312" max="14314" width="7.28515625" style="201" customWidth="1"/>
    <col min="14315" max="14315" width="0" style="201" hidden="1" customWidth="1"/>
    <col min="14316" max="14316" width="7.28515625" style="201" customWidth="1"/>
    <col min="14317" max="14317" width="66.140625" style="201" customWidth="1"/>
    <col min="14318" max="14318" width="0" style="201" hidden="1" customWidth="1"/>
    <col min="14319" max="14319" width="28" style="201" customWidth="1"/>
    <col min="14320" max="14320" width="32.140625" style="201" customWidth="1"/>
    <col min="14321" max="14321" width="39.85546875" style="201" bestFit="1" customWidth="1"/>
    <col min="14322" max="14322" width="0" style="201" hidden="1" customWidth="1"/>
    <col min="14323" max="14323" width="7.28515625" style="201" customWidth="1"/>
    <col min="14324" max="14324" width="0" style="201" hidden="1" customWidth="1"/>
    <col min="14325" max="14325" width="7.28515625" style="201" customWidth="1"/>
    <col min="14326" max="14326" width="59.5703125" style="201" customWidth="1"/>
    <col min="14327" max="14327" width="0" style="201" hidden="1" customWidth="1"/>
    <col min="14328" max="14328" width="23.85546875" style="201" customWidth="1"/>
    <col min="14329" max="14329" width="27.42578125" style="201" customWidth="1"/>
    <col min="14330" max="14330" width="28" style="201" customWidth="1"/>
    <col min="14331" max="14333" width="0" style="201" hidden="1" customWidth="1"/>
    <col min="14334" max="14334" width="7.28515625" style="201" customWidth="1"/>
    <col min="14335" max="14335" width="6.140625" style="201" bestFit="1" customWidth="1"/>
    <col min="14336" max="14336" width="76.85546875" style="201"/>
    <col min="14337" max="14337" width="7.28515625" style="201" customWidth="1"/>
    <col min="14338" max="14338" width="6.140625" style="201" bestFit="1" customWidth="1"/>
    <col min="14339" max="14339" width="78" style="201" customWidth="1"/>
    <col min="14340" max="14340" width="20.7109375" style="201" customWidth="1"/>
    <col min="14341" max="14341" width="26" style="201" customWidth="1"/>
    <col min="14342" max="14342" width="37" style="201" bestFit="1" customWidth="1"/>
    <col min="14343" max="14351" width="0" style="201" hidden="1" customWidth="1"/>
    <col min="14352" max="14354" width="22.7109375" style="201" bestFit="1" customWidth="1"/>
    <col min="14355" max="14355" width="25.28515625" style="201" bestFit="1" customWidth="1"/>
    <col min="14356" max="14356" width="21" style="201" bestFit="1" customWidth="1"/>
    <col min="14357" max="14357" width="8.28515625" style="201" customWidth="1"/>
    <col min="14358" max="14358" width="19" style="201" bestFit="1" customWidth="1"/>
    <col min="14359" max="14359" width="20.5703125" style="201" bestFit="1" customWidth="1"/>
    <col min="14360" max="14360" width="19" style="201" customWidth="1"/>
    <col min="14361" max="14567" width="11.42578125" style="201" customWidth="1"/>
    <col min="14568" max="14570" width="7.28515625" style="201" customWidth="1"/>
    <col min="14571" max="14571" width="0" style="201" hidden="1" customWidth="1"/>
    <col min="14572" max="14572" width="7.28515625" style="201" customWidth="1"/>
    <col min="14573" max="14573" width="66.140625" style="201" customWidth="1"/>
    <col min="14574" max="14574" width="0" style="201" hidden="1" customWidth="1"/>
    <col min="14575" max="14575" width="28" style="201" customWidth="1"/>
    <col min="14576" max="14576" width="32.140625" style="201" customWidth="1"/>
    <col min="14577" max="14577" width="39.85546875" style="201" bestFit="1" customWidth="1"/>
    <col min="14578" max="14578" width="0" style="201" hidden="1" customWidth="1"/>
    <col min="14579" max="14579" width="7.28515625" style="201" customWidth="1"/>
    <col min="14580" max="14580" width="0" style="201" hidden="1" customWidth="1"/>
    <col min="14581" max="14581" width="7.28515625" style="201" customWidth="1"/>
    <col min="14582" max="14582" width="59.5703125" style="201" customWidth="1"/>
    <col min="14583" max="14583" width="0" style="201" hidden="1" customWidth="1"/>
    <col min="14584" max="14584" width="23.85546875" style="201" customWidth="1"/>
    <col min="14585" max="14585" width="27.42578125" style="201" customWidth="1"/>
    <col min="14586" max="14586" width="28" style="201" customWidth="1"/>
    <col min="14587" max="14589" width="0" style="201" hidden="1" customWidth="1"/>
    <col min="14590" max="14590" width="7.28515625" style="201" customWidth="1"/>
    <col min="14591" max="14591" width="6.140625" style="201" bestFit="1" customWidth="1"/>
    <col min="14592" max="14592" width="76.85546875" style="201"/>
    <col min="14593" max="14593" width="7.28515625" style="201" customWidth="1"/>
    <col min="14594" max="14594" width="6.140625" style="201" bestFit="1" customWidth="1"/>
    <col min="14595" max="14595" width="78" style="201" customWidth="1"/>
    <col min="14596" max="14596" width="20.7109375" style="201" customWidth="1"/>
    <col min="14597" max="14597" width="26" style="201" customWidth="1"/>
    <col min="14598" max="14598" width="37" style="201" bestFit="1" customWidth="1"/>
    <col min="14599" max="14607" width="0" style="201" hidden="1" customWidth="1"/>
    <col min="14608" max="14610" width="22.7109375" style="201" bestFit="1" customWidth="1"/>
    <col min="14611" max="14611" width="25.28515625" style="201" bestFit="1" customWidth="1"/>
    <col min="14612" max="14612" width="21" style="201" bestFit="1" customWidth="1"/>
    <col min="14613" max="14613" width="8.28515625" style="201" customWidth="1"/>
    <col min="14614" max="14614" width="19" style="201" bestFit="1" customWidth="1"/>
    <col min="14615" max="14615" width="20.5703125" style="201" bestFit="1" customWidth="1"/>
    <col min="14616" max="14616" width="19" style="201" customWidth="1"/>
    <col min="14617" max="14823" width="11.42578125" style="201" customWidth="1"/>
    <col min="14824" max="14826" width="7.28515625" style="201" customWidth="1"/>
    <col min="14827" max="14827" width="0" style="201" hidden="1" customWidth="1"/>
    <col min="14828" max="14828" width="7.28515625" style="201" customWidth="1"/>
    <col min="14829" max="14829" width="66.140625" style="201" customWidth="1"/>
    <col min="14830" max="14830" width="0" style="201" hidden="1" customWidth="1"/>
    <col min="14831" max="14831" width="28" style="201" customWidth="1"/>
    <col min="14832" max="14832" width="32.140625" style="201" customWidth="1"/>
    <col min="14833" max="14833" width="39.85546875" style="201" bestFit="1" customWidth="1"/>
    <col min="14834" max="14834" width="0" style="201" hidden="1" customWidth="1"/>
    <col min="14835" max="14835" width="7.28515625" style="201" customWidth="1"/>
    <col min="14836" max="14836" width="0" style="201" hidden="1" customWidth="1"/>
    <col min="14837" max="14837" width="7.28515625" style="201" customWidth="1"/>
    <col min="14838" max="14838" width="59.5703125" style="201" customWidth="1"/>
    <col min="14839" max="14839" width="0" style="201" hidden="1" customWidth="1"/>
    <col min="14840" max="14840" width="23.85546875" style="201" customWidth="1"/>
    <col min="14841" max="14841" width="27.42578125" style="201" customWidth="1"/>
    <col min="14842" max="14842" width="28" style="201" customWidth="1"/>
    <col min="14843" max="14845" width="0" style="201" hidden="1" customWidth="1"/>
    <col min="14846" max="14846" width="7.28515625" style="201" customWidth="1"/>
    <col min="14847" max="14847" width="6.140625" style="201" bestFit="1" customWidth="1"/>
    <col min="14848" max="14848" width="76.85546875" style="201"/>
    <col min="14849" max="14849" width="7.28515625" style="201" customWidth="1"/>
    <col min="14850" max="14850" width="6.140625" style="201" bestFit="1" customWidth="1"/>
    <col min="14851" max="14851" width="78" style="201" customWidth="1"/>
    <col min="14852" max="14852" width="20.7109375" style="201" customWidth="1"/>
    <col min="14853" max="14853" width="26" style="201" customWidth="1"/>
    <col min="14854" max="14854" width="37" style="201" bestFit="1" customWidth="1"/>
    <col min="14855" max="14863" width="0" style="201" hidden="1" customWidth="1"/>
    <col min="14864" max="14866" width="22.7109375" style="201" bestFit="1" customWidth="1"/>
    <col min="14867" max="14867" width="25.28515625" style="201" bestFit="1" customWidth="1"/>
    <col min="14868" max="14868" width="21" style="201" bestFit="1" customWidth="1"/>
    <col min="14869" max="14869" width="8.28515625" style="201" customWidth="1"/>
    <col min="14870" max="14870" width="19" style="201" bestFit="1" customWidth="1"/>
    <col min="14871" max="14871" width="20.5703125" style="201" bestFit="1" customWidth="1"/>
    <col min="14872" max="14872" width="19" style="201" customWidth="1"/>
    <col min="14873" max="15079" width="11.42578125" style="201" customWidth="1"/>
    <col min="15080" max="15082" width="7.28515625" style="201" customWidth="1"/>
    <col min="15083" max="15083" width="0" style="201" hidden="1" customWidth="1"/>
    <col min="15084" max="15084" width="7.28515625" style="201" customWidth="1"/>
    <col min="15085" max="15085" width="66.140625" style="201" customWidth="1"/>
    <col min="15086" max="15086" width="0" style="201" hidden="1" customWidth="1"/>
    <col min="15087" max="15087" width="28" style="201" customWidth="1"/>
    <col min="15088" max="15088" width="32.140625" style="201" customWidth="1"/>
    <col min="15089" max="15089" width="39.85546875" style="201" bestFit="1" customWidth="1"/>
    <col min="15090" max="15090" width="0" style="201" hidden="1" customWidth="1"/>
    <col min="15091" max="15091" width="7.28515625" style="201" customWidth="1"/>
    <col min="15092" max="15092" width="0" style="201" hidden="1" customWidth="1"/>
    <col min="15093" max="15093" width="7.28515625" style="201" customWidth="1"/>
    <col min="15094" max="15094" width="59.5703125" style="201" customWidth="1"/>
    <col min="15095" max="15095" width="0" style="201" hidden="1" customWidth="1"/>
    <col min="15096" max="15096" width="23.85546875" style="201" customWidth="1"/>
    <col min="15097" max="15097" width="27.42578125" style="201" customWidth="1"/>
    <col min="15098" max="15098" width="28" style="201" customWidth="1"/>
    <col min="15099" max="15101" width="0" style="201" hidden="1" customWidth="1"/>
    <col min="15102" max="15102" width="7.28515625" style="201" customWidth="1"/>
    <col min="15103" max="15103" width="6.140625" style="201" bestFit="1" customWidth="1"/>
    <col min="15104" max="15104" width="76.85546875" style="201"/>
    <col min="15105" max="15105" width="7.28515625" style="201" customWidth="1"/>
    <col min="15106" max="15106" width="6.140625" style="201" bestFit="1" customWidth="1"/>
    <col min="15107" max="15107" width="78" style="201" customWidth="1"/>
    <col min="15108" max="15108" width="20.7109375" style="201" customWidth="1"/>
    <col min="15109" max="15109" width="26" style="201" customWidth="1"/>
    <col min="15110" max="15110" width="37" style="201" bestFit="1" customWidth="1"/>
    <col min="15111" max="15119" width="0" style="201" hidden="1" customWidth="1"/>
    <col min="15120" max="15122" width="22.7109375" style="201" bestFit="1" customWidth="1"/>
    <col min="15123" max="15123" width="25.28515625" style="201" bestFit="1" customWidth="1"/>
    <col min="15124" max="15124" width="21" style="201" bestFit="1" customWidth="1"/>
    <col min="15125" max="15125" width="8.28515625" style="201" customWidth="1"/>
    <col min="15126" max="15126" width="19" style="201" bestFit="1" customWidth="1"/>
    <col min="15127" max="15127" width="20.5703125" style="201" bestFit="1" customWidth="1"/>
    <col min="15128" max="15128" width="19" style="201" customWidth="1"/>
    <col min="15129" max="15335" width="11.42578125" style="201" customWidth="1"/>
    <col min="15336" max="15338" width="7.28515625" style="201" customWidth="1"/>
    <col min="15339" max="15339" width="0" style="201" hidden="1" customWidth="1"/>
    <col min="15340" max="15340" width="7.28515625" style="201" customWidth="1"/>
    <col min="15341" max="15341" width="66.140625" style="201" customWidth="1"/>
    <col min="15342" max="15342" width="0" style="201" hidden="1" customWidth="1"/>
    <col min="15343" max="15343" width="28" style="201" customWidth="1"/>
    <col min="15344" max="15344" width="32.140625" style="201" customWidth="1"/>
    <col min="15345" max="15345" width="39.85546875" style="201" bestFit="1" customWidth="1"/>
    <col min="15346" max="15346" width="0" style="201" hidden="1" customWidth="1"/>
    <col min="15347" max="15347" width="7.28515625" style="201" customWidth="1"/>
    <col min="15348" max="15348" width="0" style="201" hidden="1" customWidth="1"/>
    <col min="15349" max="15349" width="7.28515625" style="201" customWidth="1"/>
    <col min="15350" max="15350" width="59.5703125" style="201" customWidth="1"/>
    <col min="15351" max="15351" width="0" style="201" hidden="1" customWidth="1"/>
    <col min="15352" max="15352" width="23.85546875" style="201" customWidth="1"/>
    <col min="15353" max="15353" width="27.42578125" style="201" customWidth="1"/>
    <col min="15354" max="15354" width="28" style="201" customWidth="1"/>
    <col min="15355" max="15357" width="0" style="201" hidden="1" customWidth="1"/>
    <col min="15358" max="15358" width="7.28515625" style="201" customWidth="1"/>
    <col min="15359" max="15359" width="6.140625" style="201" bestFit="1" customWidth="1"/>
    <col min="15360" max="15360" width="76.85546875" style="201"/>
    <col min="15361" max="15361" width="7.28515625" style="201" customWidth="1"/>
    <col min="15362" max="15362" width="6.140625" style="201" bestFit="1" customWidth="1"/>
    <col min="15363" max="15363" width="78" style="201" customWidth="1"/>
    <col min="15364" max="15364" width="20.7109375" style="201" customWidth="1"/>
    <col min="15365" max="15365" width="26" style="201" customWidth="1"/>
    <col min="15366" max="15366" width="37" style="201" bestFit="1" customWidth="1"/>
    <col min="15367" max="15375" width="0" style="201" hidden="1" customWidth="1"/>
    <col min="15376" max="15378" width="22.7109375" style="201" bestFit="1" customWidth="1"/>
    <col min="15379" max="15379" width="25.28515625" style="201" bestFit="1" customWidth="1"/>
    <col min="15380" max="15380" width="21" style="201" bestFit="1" customWidth="1"/>
    <col min="15381" max="15381" width="8.28515625" style="201" customWidth="1"/>
    <col min="15382" max="15382" width="19" style="201" bestFit="1" customWidth="1"/>
    <col min="15383" max="15383" width="20.5703125" style="201" bestFit="1" customWidth="1"/>
    <col min="15384" max="15384" width="19" style="201" customWidth="1"/>
    <col min="15385" max="15591" width="11.42578125" style="201" customWidth="1"/>
    <col min="15592" max="15594" width="7.28515625" style="201" customWidth="1"/>
    <col min="15595" max="15595" width="0" style="201" hidden="1" customWidth="1"/>
    <col min="15596" max="15596" width="7.28515625" style="201" customWidth="1"/>
    <col min="15597" max="15597" width="66.140625" style="201" customWidth="1"/>
    <col min="15598" max="15598" width="0" style="201" hidden="1" customWidth="1"/>
    <col min="15599" max="15599" width="28" style="201" customWidth="1"/>
    <col min="15600" max="15600" width="32.140625" style="201" customWidth="1"/>
    <col min="15601" max="15601" width="39.85546875" style="201" bestFit="1" customWidth="1"/>
    <col min="15602" max="15602" width="0" style="201" hidden="1" customWidth="1"/>
    <col min="15603" max="15603" width="7.28515625" style="201" customWidth="1"/>
    <col min="15604" max="15604" width="0" style="201" hidden="1" customWidth="1"/>
    <col min="15605" max="15605" width="7.28515625" style="201" customWidth="1"/>
    <col min="15606" max="15606" width="59.5703125" style="201" customWidth="1"/>
    <col min="15607" max="15607" width="0" style="201" hidden="1" customWidth="1"/>
    <col min="15608" max="15608" width="23.85546875" style="201" customWidth="1"/>
    <col min="15609" max="15609" width="27.42578125" style="201" customWidth="1"/>
    <col min="15610" max="15610" width="28" style="201" customWidth="1"/>
    <col min="15611" max="15613" width="0" style="201" hidden="1" customWidth="1"/>
    <col min="15614" max="15614" width="7.28515625" style="201" customWidth="1"/>
    <col min="15615" max="15615" width="6.140625" style="201" bestFit="1" customWidth="1"/>
    <col min="15616" max="15616" width="76.85546875" style="201"/>
    <col min="15617" max="15617" width="7.28515625" style="201" customWidth="1"/>
    <col min="15618" max="15618" width="6.140625" style="201" bestFit="1" customWidth="1"/>
    <col min="15619" max="15619" width="78" style="201" customWidth="1"/>
    <col min="15620" max="15620" width="20.7109375" style="201" customWidth="1"/>
    <col min="15621" max="15621" width="26" style="201" customWidth="1"/>
    <col min="15622" max="15622" width="37" style="201" bestFit="1" customWidth="1"/>
    <col min="15623" max="15631" width="0" style="201" hidden="1" customWidth="1"/>
    <col min="15632" max="15634" width="22.7109375" style="201" bestFit="1" customWidth="1"/>
    <col min="15635" max="15635" width="25.28515625" style="201" bestFit="1" customWidth="1"/>
    <col min="15636" max="15636" width="21" style="201" bestFit="1" customWidth="1"/>
    <col min="15637" max="15637" width="8.28515625" style="201" customWidth="1"/>
    <col min="15638" max="15638" width="19" style="201" bestFit="1" customWidth="1"/>
    <col min="15639" max="15639" width="20.5703125" style="201" bestFit="1" customWidth="1"/>
    <col min="15640" max="15640" width="19" style="201" customWidth="1"/>
    <col min="15641" max="15847" width="11.42578125" style="201" customWidth="1"/>
    <col min="15848" max="15850" width="7.28515625" style="201" customWidth="1"/>
    <col min="15851" max="15851" width="0" style="201" hidden="1" customWidth="1"/>
    <col min="15852" max="15852" width="7.28515625" style="201" customWidth="1"/>
    <col min="15853" max="15853" width="66.140625" style="201" customWidth="1"/>
    <col min="15854" max="15854" width="0" style="201" hidden="1" customWidth="1"/>
    <col min="15855" max="15855" width="28" style="201" customWidth="1"/>
    <col min="15856" max="15856" width="32.140625" style="201" customWidth="1"/>
    <col min="15857" max="15857" width="39.85546875" style="201" bestFit="1" customWidth="1"/>
    <col min="15858" max="15858" width="0" style="201" hidden="1" customWidth="1"/>
    <col min="15859" max="15859" width="7.28515625" style="201" customWidth="1"/>
    <col min="15860" max="15860" width="0" style="201" hidden="1" customWidth="1"/>
    <col min="15861" max="15861" width="7.28515625" style="201" customWidth="1"/>
    <col min="15862" max="15862" width="59.5703125" style="201" customWidth="1"/>
    <col min="15863" max="15863" width="0" style="201" hidden="1" customWidth="1"/>
    <col min="15864" max="15864" width="23.85546875" style="201" customWidth="1"/>
    <col min="15865" max="15865" width="27.42578125" style="201" customWidth="1"/>
    <col min="15866" max="15866" width="28" style="201" customWidth="1"/>
    <col min="15867" max="15869" width="0" style="201" hidden="1" customWidth="1"/>
    <col min="15870" max="15870" width="7.28515625" style="201" customWidth="1"/>
    <col min="15871" max="15871" width="6.140625" style="201" bestFit="1" customWidth="1"/>
    <col min="15872" max="15872" width="76.85546875" style="201"/>
    <col min="15873" max="15873" width="7.28515625" style="201" customWidth="1"/>
    <col min="15874" max="15874" width="6.140625" style="201" bestFit="1" customWidth="1"/>
    <col min="15875" max="15875" width="78" style="201" customWidth="1"/>
    <col min="15876" max="15876" width="20.7109375" style="201" customWidth="1"/>
    <col min="15877" max="15877" width="26" style="201" customWidth="1"/>
    <col min="15878" max="15878" width="37" style="201" bestFit="1" customWidth="1"/>
    <col min="15879" max="15887" width="0" style="201" hidden="1" customWidth="1"/>
    <col min="15888" max="15890" width="22.7109375" style="201" bestFit="1" customWidth="1"/>
    <col min="15891" max="15891" width="25.28515625" style="201" bestFit="1" customWidth="1"/>
    <col min="15892" max="15892" width="21" style="201" bestFit="1" customWidth="1"/>
    <col min="15893" max="15893" width="8.28515625" style="201" customWidth="1"/>
    <col min="15894" max="15894" width="19" style="201" bestFit="1" customWidth="1"/>
    <col min="15895" max="15895" width="20.5703125" style="201" bestFit="1" customWidth="1"/>
    <col min="15896" max="15896" width="19" style="201" customWidth="1"/>
    <col min="15897" max="16103" width="11.42578125" style="201" customWidth="1"/>
    <col min="16104" max="16106" width="7.28515625" style="201" customWidth="1"/>
    <col min="16107" max="16107" width="0" style="201" hidden="1" customWidth="1"/>
    <col min="16108" max="16108" width="7.28515625" style="201" customWidth="1"/>
    <col min="16109" max="16109" width="66.140625" style="201" customWidth="1"/>
    <col min="16110" max="16110" width="0" style="201" hidden="1" customWidth="1"/>
    <col min="16111" max="16111" width="28" style="201" customWidth="1"/>
    <col min="16112" max="16112" width="32.140625" style="201" customWidth="1"/>
    <col min="16113" max="16113" width="39.85546875" style="201" bestFit="1" customWidth="1"/>
    <col min="16114" max="16114" width="0" style="201" hidden="1" customWidth="1"/>
    <col min="16115" max="16115" width="7.28515625" style="201" customWidth="1"/>
    <col min="16116" max="16116" width="0" style="201" hidden="1" customWidth="1"/>
    <col min="16117" max="16117" width="7.28515625" style="201" customWidth="1"/>
    <col min="16118" max="16118" width="59.5703125" style="201" customWidth="1"/>
    <col min="16119" max="16119" width="0" style="201" hidden="1" customWidth="1"/>
    <col min="16120" max="16120" width="23.85546875" style="201" customWidth="1"/>
    <col min="16121" max="16121" width="27.42578125" style="201" customWidth="1"/>
    <col min="16122" max="16122" width="28" style="201" customWidth="1"/>
    <col min="16123" max="16125" width="0" style="201" hidden="1" customWidth="1"/>
    <col min="16126" max="16126" width="7.28515625" style="201" customWidth="1"/>
    <col min="16127" max="16127" width="6.140625" style="201" bestFit="1" customWidth="1"/>
    <col min="16128" max="16128" width="76.85546875" style="201"/>
    <col min="16129" max="16129" width="7.28515625" style="201" customWidth="1"/>
    <col min="16130" max="16130" width="6.140625" style="201" bestFit="1" customWidth="1"/>
    <col min="16131" max="16131" width="78" style="201" customWidth="1"/>
    <col min="16132" max="16132" width="20.7109375" style="201" customWidth="1"/>
    <col min="16133" max="16133" width="26" style="201" customWidth="1"/>
    <col min="16134" max="16134" width="37" style="201" bestFit="1" customWidth="1"/>
    <col min="16135" max="16143" width="0" style="201" hidden="1" customWidth="1"/>
    <col min="16144" max="16146" width="22.7109375" style="201" bestFit="1" customWidth="1"/>
    <col min="16147" max="16147" width="25.28515625" style="201" bestFit="1" customWidth="1"/>
    <col min="16148" max="16148" width="21" style="201" bestFit="1" customWidth="1"/>
    <col min="16149" max="16149" width="8.28515625" style="201" customWidth="1"/>
    <col min="16150" max="16150" width="19" style="201" bestFit="1" customWidth="1"/>
    <col min="16151" max="16151" width="20.5703125" style="201" bestFit="1" customWidth="1"/>
    <col min="16152" max="16152" width="19" style="201" customWidth="1"/>
    <col min="16153" max="16359" width="11.42578125" style="201" customWidth="1"/>
    <col min="16360" max="16362" width="7.28515625" style="201" customWidth="1"/>
    <col min="16363" max="16363" width="0" style="201" hidden="1" customWidth="1"/>
    <col min="16364" max="16364" width="7.28515625" style="201" customWidth="1"/>
    <col min="16365" max="16365" width="66.140625" style="201" customWidth="1"/>
    <col min="16366" max="16366" width="0" style="201" hidden="1" customWidth="1"/>
    <col min="16367" max="16367" width="28" style="201" customWidth="1"/>
    <col min="16368" max="16368" width="32.140625" style="201" customWidth="1"/>
    <col min="16369" max="16369" width="39.85546875" style="201" bestFit="1" customWidth="1"/>
    <col min="16370" max="16370" width="0" style="201" hidden="1" customWidth="1"/>
    <col min="16371" max="16371" width="7.28515625" style="201" customWidth="1"/>
    <col min="16372" max="16372" width="0" style="201" hidden="1" customWidth="1"/>
    <col min="16373" max="16373" width="7.28515625" style="201" customWidth="1"/>
    <col min="16374" max="16374" width="59.5703125" style="201" customWidth="1"/>
    <col min="16375" max="16375" width="0" style="201" hidden="1" customWidth="1"/>
    <col min="16376" max="16376" width="23.85546875" style="201" customWidth="1"/>
    <col min="16377" max="16377" width="27.42578125" style="201" customWidth="1"/>
    <col min="16378" max="16378" width="28" style="201" customWidth="1"/>
    <col min="16379" max="16381" width="0" style="201" hidden="1" customWidth="1"/>
    <col min="16382" max="16382" width="7.28515625" style="201" customWidth="1"/>
    <col min="16383" max="16383" width="6.140625" style="201" bestFit="1" customWidth="1"/>
    <col min="16384" max="16384" width="76.85546875" style="201"/>
  </cols>
  <sheetData>
    <row r="1" spans="1:91" s="243" customFormat="1" ht="27.75" customHeight="1" x14ac:dyDescent="0.25">
      <c r="A1" s="244"/>
      <c r="B1" s="244"/>
      <c r="C1" s="310" t="s">
        <v>0</v>
      </c>
      <c r="D1" s="310"/>
      <c r="E1" s="311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</row>
    <row r="2" spans="1:91" s="243" customFormat="1" ht="27.75" customHeight="1" x14ac:dyDescent="0.25">
      <c r="A2" s="244"/>
      <c r="B2" s="244"/>
      <c r="C2" s="310" t="s">
        <v>1</v>
      </c>
      <c r="D2" s="310"/>
      <c r="E2" s="311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</row>
    <row r="3" spans="1:91" s="243" customFormat="1" ht="27.75" customHeight="1" x14ac:dyDescent="0.25">
      <c r="A3" s="244"/>
      <c r="B3" s="244"/>
      <c r="C3" s="310" t="s">
        <v>2</v>
      </c>
      <c r="D3" s="310"/>
      <c r="E3" s="311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</row>
    <row r="4" spans="1:91" s="243" customFormat="1" ht="27.75" customHeight="1" x14ac:dyDescent="0.25">
      <c r="A4" s="244"/>
      <c r="B4" s="244"/>
      <c r="C4" s="312" t="s">
        <v>3</v>
      </c>
      <c r="D4" s="312"/>
      <c r="E4" s="313"/>
      <c r="F4" s="313"/>
      <c r="G4" s="313"/>
      <c r="H4" s="313"/>
      <c r="I4" s="313"/>
      <c r="J4" s="313"/>
      <c r="K4" s="313"/>
      <c r="L4" s="313"/>
      <c r="R4" s="244"/>
      <c r="S4" s="244"/>
      <c r="T4" s="244"/>
    </row>
    <row r="5" spans="1:91" s="243" customFormat="1" ht="27.75" customHeight="1" x14ac:dyDescent="0.25">
      <c r="A5" s="244"/>
      <c r="B5" s="244"/>
      <c r="C5" s="314" t="s">
        <v>145</v>
      </c>
      <c r="D5" s="314"/>
      <c r="E5" s="315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</row>
    <row r="6" spans="1:91" s="243" customFormat="1" ht="51" customHeight="1" x14ac:dyDescent="0.25">
      <c r="A6" s="244"/>
      <c r="B6" s="244"/>
      <c r="C6" s="314"/>
      <c r="D6" s="314"/>
      <c r="E6" s="357" t="s">
        <v>144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</row>
    <row r="7" spans="1:91" s="243" customFormat="1" ht="27.75" hidden="1" customHeight="1" x14ac:dyDescent="0.25">
      <c r="A7" s="244"/>
      <c r="B7" s="244"/>
      <c r="C7" s="314"/>
      <c r="D7" s="316" t="s">
        <v>4</v>
      </c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</row>
    <row r="8" spans="1:91" s="243" customFormat="1" ht="27.75" customHeight="1" x14ac:dyDescent="0.25">
      <c r="A8" s="244"/>
      <c r="B8" s="244"/>
      <c r="C8" s="317" t="s">
        <v>174</v>
      </c>
      <c r="D8" s="317"/>
      <c r="E8" s="318"/>
      <c r="F8" s="310"/>
      <c r="G8" s="312"/>
      <c r="H8" s="244"/>
      <c r="I8" s="244"/>
      <c r="L8" s="244"/>
      <c r="M8" s="244"/>
      <c r="N8" s="244"/>
      <c r="O8" s="244"/>
      <c r="P8" s="244"/>
      <c r="Q8" s="244"/>
      <c r="R8" s="244"/>
      <c r="S8" s="244"/>
      <c r="T8" s="244"/>
    </row>
    <row r="9" spans="1:91" s="243" customFormat="1" ht="27.75" customHeight="1" x14ac:dyDescent="0.25">
      <c r="A9" s="244"/>
      <c r="B9" s="244"/>
      <c r="C9" s="317" t="s">
        <v>175</v>
      </c>
      <c r="D9" s="317"/>
      <c r="E9" s="318"/>
      <c r="F9" s="310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91" s="243" customFormat="1" ht="21.75" hidden="1" customHeight="1" x14ac:dyDescent="0.25">
      <c r="A10" s="244"/>
      <c r="B10" s="244"/>
      <c r="C10" s="317" t="s">
        <v>5</v>
      </c>
      <c r="D10" s="317"/>
      <c r="E10" s="318"/>
      <c r="F10" s="310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</row>
    <row r="11" spans="1:91" s="243" customFormat="1" ht="21.75" hidden="1" customHeight="1" x14ac:dyDescent="0.25">
      <c r="A11" s="244"/>
      <c r="B11" s="244"/>
      <c r="C11" s="319"/>
      <c r="D11" s="319"/>
      <c r="E11" s="244"/>
      <c r="F11" s="310" t="s">
        <v>6</v>
      </c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</row>
    <row r="12" spans="1:91" s="243" customFormat="1" ht="15" customHeight="1" thickBot="1" x14ac:dyDescent="0.3">
      <c r="A12" s="308"/>
      <c r="B12" s="244"/>
      <c r="C12" s="244"/>
      <c r="D12" s="244"/>
      <c r="E12" s="311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</row>
    <row r="13" spans="1:91" ht="57" customHeight="1" thickBot="1" x14ac:dyDescent="0.3">
      <c r="A13" s="308"/>
      <c r="B13" s="93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91" s="93" customFormat="1" ht="30" customHeight="1" thickBot="1" x14ac:dyDescent="0.3">
      <c r="A14" s="308"/>
      <c r="B14" s="136"/>
      <c r="C14" s="99" t="s">
        <v>24</v>
      </c>
      <c r="D14" s="100"/>
      <c r="E14" s="101" t="s">
        <v>25</v>
      </c>
      <c r="F14" s="102" t="s">
        <v>25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03" t="s">
        <v>29</v>
      </c>
      <c r="T14" s="103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  <c r="CJ14" s="244"/>
      <c r="CK14" s="244"/>
      <c r="CL14" s="244"/>
      <c r="CM14" s="244"/>
    </row>
    <row r="15" spans="1:91" s="93" customFormat="1" ht="18.75" thickBot="1" x14ac:dyDescent="0.3">
      <c r="A15" s="309"/>
      <c r="B15" s="105">
        <v>1</v>
      </c>
      <c r="C15" s="94" t="s">
        <v>30</v>
      </c>
      <c r="D15" s="106" t="s">
        <v>31</v>
      </c>
      <c r="E15" s="107">
        <f>+G15*12</f>
        <v>916655436</v>
      </c>
      <c r="F15" s="108">
        <f>+S15</f>
        <v>305551812</v>
      </c>
      <c r="G15" s="109">
        <v>76387953</v>
      </c>
      <c r="H15" s="109">
        <v>76387953</v>
      </c>
      <c r="I15" s="109">
        <v>76387953</v>
      </c>
      <c r="J15" s="110">
        <v>76387953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80" si="0">SUM(G15:R15)</f>
        <v>305551812</v>
      </c>
      <c r="T15" s="111">
        <f>+F15-S15</f>
        <v>0</v>
      </c>
      <c r="U15" s="244"/>
      <c r="V15" s="245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  <c r="AV15" s="244"/>
      <c r="AW15" s="244"/>
      <c r="AX15" s="244"/>
      <c r="AY15" s="244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4"/>
      <c r="CK15" s="244"/>
      <c r="CL15" s="244"/>
      <c r="CM15" s="244"/>
    </row>
    <row r="16" spans="1:91" s="93" customFormat="1" ht="18.75" hidden="1" thickBot="1" x14ac:dyDescent="0.3">
      <c r="A16" s="309"/>
      <c r="B16" s="112">
        <v>2</v>
      </c>
      <c r="C16" s="94" t="s">
        <v>32</v>
      </c>
      <c r="D16" s="106" t="s">
        <v>31</v>
      </c>
      <c r="E16" s="113">
        <f t="shared" ref="E16:E24" si="1">+G16*12</f>
        <v>0</v>
      </c>
      <c r="F16" s="114">
        <f t="shared" ref="F16:F22" si="2">+S16</f>
        <v>0</v>
      </c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1" si="3">+F16-S16</f>
        <v>0</v>
      </c>
      <c r="U16" s="244"/>
      <c r="V16" s="245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</row>
    <row r="17" spans="1:91" s="93" customFormat="1" ht="18.75" hidden="1" thickBot="1" x14ac:dyDescent="0.3">
      <c r="A17" s="309"/>
      <c r="B17" s="112">
        <v>3</v>
      </c>
      <c r="C17" s="94" t="s">
        <v>33</v>
      </c>
      <c r="D17" s="106" t="s">
        <v>31</v>
      </c>
      <c r="E17" s="118">
        <f t="shared" si="1"/>
        <v>0</v>
      </c>
      <c r="F17" s="114">
        <f t="shared" si="2"/>
        <v>0</v>
      </c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3"/>
        <v>0</v>
      </c>
      <c r="U17" s="244"/>
      <c r="V17" s="245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</row>
    <row r="18" spans="1:91" s="93" customFormat="1" ht="18.75" thickBot="1" x14ac:dyDescent="0.3">
      <c r="A18" s="309"/>
      <c r="B18" s="112">
        <v>2</v>
      </c>
      <c r="C18" s="94" t="s">
        <v>34</v>
      </c>
      <c r="D18" s="106" t="s">
        <v>31</v>
      </c>
      <c r="E18" s="113">
        <f t="shared" si="1"/>
        <v>27296712</v>
      </c>
      <c r="F18" s="114">
        <f t="shared" si="2"/>
        <v>9098904</v>
      </c>
      <c r="G18" s="115">
        <v>2274726</v>
      </c>
      <c r="H18" s="115">
        <v>2274726</v>
      </c>
      <c r="I18" s="115">
        <v>2274726</v>
      </c>
      <c r="J18" s="116">
        <v>2274726</v>
      </c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9098904</v>
      </c>
      <c r="T18" s="111">
        <f t="shared" si="3"/>
        <v>0</v>
      </c>
      <c r="U18" s="244"/>
      <c r="V18" s="245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  <c r="AW18" s="244"/>
      <c r="AX18" s="244"/>
      <c r="AY18" s="244"/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</row>
    <row r="19" spans="1:91" s="93" customFormat="1" ht="18.75" hidden="1" thickBot="1" x14ac:dyDescent="0.3">
      <c r="A19" s="309"/>
      <c r="B19" s="112">
        <v>3</v>
      </c>
      <c r="C19" s="94" t="s">
        <v>35</v>
      </c>
      <c r="D19" s="106" t="s">
        <v>31</v>
      </c>
      <c r="E19" s="113">
        <f t="shared" si="1"/>
        <v>0</v>
      </c>
      <c r="F19" s="114">
        <f t="shared" si="2"/>
        <v>0</v>
      </c>
      <c r="G19" s="115"/>
      <c r="H19" s="115"/>
      <c r="I19" s="115"/>
      <c r="J19" s="116"/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0</v>
      </c>
      <c r="T19" s="111">
        <f t="shared" si="3"/>
        <v>0</v>
      </c>
      <c r="U19" s="244"/>
      <c r="V19" s="245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244"/>
      <c r="AN19" s="244"/>
      <c r="AO19" s="244"/>
      <c r="AP19" s="244"/>
      <c r="AQ19" s="244"/>
      <c r="AR19" s="244"/>
      <c r="AS19" s="244"/>
      <c r="AT19" s="244"/>
      <c r="AU19" s="244"/>
      <c r="AV19" s="244"/>
      <c r="AW19" s="244"/>
      <c r="AX19" s="244"/>
      <c r="AY19" s="244"/>
      <c r="AZ19" s="244"/>
      <c r="BA19" s="244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  <c r="CJ19" s="244"/>
      <c r="CK19" s="244"/>
      <c r="CL19" s="244"/>
      <c r="CM19" s="244"/>
    </row>
    <row r="20" spans="1:91" s="93" customFormat="1" ht="18.75" hidden="1" thickBot="1" x14ac:dyDescent="0.3">
      <c r="A20" s="309"/>
      <c r="B20" s="112"/>
      <c r="C20" s="94" t="s">
        <v>207</v>
      </c>
      <c r="D20" s="106"/>
      <c r="E20" s="113"/>
      <c r="F20" s="114"/>
      <c r="G20" s="115"/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244"/>
      <c r="V20" s="245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244"/>
      <c r="AU20" s="244"/>
      <c r="AV20" s="244"/>
      <c r="AW20" s="244"/>
      <c r="AX20" s="244"/>
      <c r="AY20" s="244"/>
      <c r="AZ20" s="244"/>
      <c r="BA20" s="244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244"/>
    </row>
    <row r="21" spans="1:91" s="93" customFormat="1" ht="18.75" hidden="1" thickBot="1" x14ac:dyDescent="0.3">
      <c r="A21" s="309"/>
      <c r="B21" s="112">
        <v>5</v>
      </c>
      <c r="C21" s="94" t="s">
        <v>36</v>
      </c>
      <c r="D21" s="106" t="s">
        <v>31</v>
      </c>
      <c r="E21" s="113">
        <f t="shared" si="1"/>
        <v>0</v>
      </c>
      <c r="F21" s="114">
        <f t="shared" si="2"/>
        <v>0</v>
      </c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3"/>
        <v>0</v>
      </c>
      <c r="U21" s="244"/>
      <c r="V21" s="245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  <c r="AW21" s="244"/>
      <c r="AX21" s="244"/>
      <c r="AY21" s="244"/>
      <c r="AZ21" s="244"/>
      <c r="BA21" s="244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244"/>
    </row>
    <row r="22" spans="1:91" s="93" customFormat="1" ht="18.75" thickBot="1" x14ac:dyDescent="0.3">
      <c r="A22" s="309"/>
      <c r="B22" s="112">
        <v>4</v>
      </c>
      <c r="C22" s="94" t="s">
        <v>37</v>
      </c>
      <c r="D22" s="106" t="s">
        <v>31</v>
      </c>
      <c r="E22" s="113">
        <f t="shared" si="1"/>
        <v>3037596</v>
      </c>
      <c r="F22" s="114">
        <f t="shared" si="2"/>
        <v>1012535</v>
      </c>
      <c r="G22" s="115">
        <v>253133</v>
      </c>
      <c r="H22" s="115">
        <v>253134</v>
      </c>
      <c r="I22" s="115">
        <v>253134</v>
      </c>
      <c r="J22" s="116">
        <v>253134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1012535</v>
      </c>
      <c r="T22" s="111">
        <f t="shared" si="3"/>
        <v>0</v>
      </c>
      <c r="U22" s="244"/>
      <c r="V22" s="245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Y22" s="244"/>
      <c r="AZ22" s="244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</row>
    <row r="23" spans="1:91" s="93" customFormat="1" ht="18.75" hidden="1" thickBot="1" x14ac:dyDescent="0.3">
      <c r="A23" s="309"/>
      <c r="B23" s="112">
        <v>7</v>
      </c>
      <c r="C23" s="94" t="s">
        <v>38</v>
      </c>
      <c r="D23" s="106" t="s">
        <v>31</v>
      </c>
      <c r="E23" s="113">
        <f t="shared" si="1"/>
        <v>0</v>
      </c>
      <c r="F23" s="114"/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3"/>
        <v>0</v>
      </c>
      <c r="U23" s="244"/>
      <c r="V23" s="245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Y23" s="244"/>
      <c r="AZ23" s="244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244"/>
    </row>
    <row r="24" spans="1:91" s="93" customFormat="1" ht="18.75" hidden="1" thickBot="1" x14ac:dyDescent="0.3">
      <c r="A24" s="309"/>
      <c r="B24" s="112">
        <v>5</v>
      </c>
      <c r="C24" s="94" t="s">
        <v>39</v>
      </c>
      <c r="D24" s="106" t="s">
        <v>31</v>
      </c>
      <c r="E24" s="113">
        <f t="shared" si="1"/>
        <v>0</v>
      </c>
      <c r="F24" s="114"/>
      <c r="G24" s="115"/>
      <c r="H24" s="115"/>
      <c r="I24" s="115"/>
      <c r="J24" s="116"/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0</v>
      </c>
      <c r="T24" s="111">
        <f t="shared" si="3"/>
        <v>0</v>
      </c>
      <c r="U24" s="244"/>
      <c r="V24" s="245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</row>
    <row r="25" spans="1:91" s="93" customFormat="1" ht="18.75" hidden="1" thickBot="1" x14ac:dyDescent="0.3">
      <c r="A25" s="309"/>
      <c r="B25" s="112">
        <v>6</v>
      </c>
      <c r="C25" s="94" t="s">
        <v>40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3"/>
        <v>0</v>
      </c>
      <c r="U25" s="290"/>
      <c r="V25" s="245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</row>
    <row r="26" spans="1:91" s="93" customFormat="1" ht="18.75" hidden="1" thickBot="1" x14ac:dyDescent="0.3">
      <c r="A26" s="309"/>
      <c r="B26" s="112">
        <v>7</v>
      </c>
      <c r="C26" s="94" t="s">
        <v>41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3"/>
        <v>0</v>
      </c>
      <c r="U26" s="290"/>
      <c r="V26" s="245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Y26" s="244"/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</row>
    <row r="27" spans="1:91" s="93" customFormat="1" ht="18.75" hidden="1" thickBot="1" x14ac:dyDescent="0.3">
      <c r="A27" s="309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3"/>
        <v>0</v>
      </c>
      <c r="U27" s="244"/>
      <c r="V27" s="245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4"/>
      <c r="AY27" s="244"/>
      <c r="AZ27" s="244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</row>
    <row r="28" spans="1:91" s="93" customFormat="1" ht="18.75" hidden="1" thickBot="1" x14ac:dyDescent="0.3">
      <c r="A28" s="309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3"/>
        <v>0</v>
      </c>
      <c r="U28" s="290"/>
      <c r="V28" s="245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44"/>
      <c r="AW28" s="244"/>
      <c r="AX28" s="244"/>
      <c r="AY28" s="244"/>
      <c r="AZ28" s="244"/>
      <c r="BA28" s="244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</row>
    <row r="29" spans="1:91" s="93" customFormat="1" ht="18.75" hidden="1" thickBot="1" x14ac:dyDescent="0.3">
      <c r="A29" s="309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3"/>
        <v>0</v>
      </c>
      <c r="U29" s="244"/>
      <c r="V29" s="245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  <c r="AV29" s="244"/>
      <c r="AW29" s="244"/>
      <c r="AX29" s="244"/>
      <c r="AY29" s="244"/>
      <c r="AZ29" s="244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</row>
    <row r="30" spans="1:91" s="93" customFormat="1" ht="18.75" hidden="1" thickBot="1" x14ac:dyDescent="0.3">
      <c r="A30" s="309"/>
      <c r="B30" s="112">
        <v>12</v>
      </c>
      <c r="C30" s="94" t="s">
        <v>45</v>
      </c>
      <c r="D30" s="106"/>
      <c r="E30" s="113"/>
      <c r="F30" s="114"/>
      <c r="G30" s="115"/>
      <c r="H30" s="115"/>
      <c r="I30" s="115"/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0</v>
      </c>
      <c r="T30" s="111">
        <f t="shared" si="3"/>
        <v>0</v>
      </c>
      <c r="U30" s="244"/>
      <c r="V30" s="245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Y30" s="244"/>
      <c r="AZ30" s="244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</row>
    <row r="31" spans="1:91" s="93" customFormat="1" ht="18.75" thickBot="1" x14ac:dyDescent="0.3">
      <c r="A31" s="309"/>
      <c r="B31" s="112">
        <v>8</v>
      </c>
      <c r="C31" s="94" t="s">
        <v>46</v>
      </c>
      <c r="D31" s="106">
        <v>1588</v>
      </c>
      <c r="E31" s="113">
        <v>10268203</v>
      </c>
      <c r="F31" s="114">
        <f>+J31</f>
        <v>5134101</v>
      </c>
      <c r="G31" s="115"/>
      <c r="H31" s="115"/>
      <c r="I31" s="115"/>
      <c r="J31" s="116">
        <v>5134101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5134101</v>
      </c>
      <c r="T31" s="111">
        <f t="shared" si="3"/>
        <v>0</v>
      </c>
      <c r="U31" s="290"/>
      <c r="V31" s="245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</row>
    <row r="32" spans="1:91" s="93" customFormat="1" ht="36.75" hidden="1" thickBot="1" x14ac:dyDescent="0.3">
      <c r="A32" s="309"/>
      <c r="B32" s="112">
        <v>7</v>
      </c>
      <c r="C32" s="94" t="s">
        <v>47</v>
      </c>
      <c r="D32" s="106"/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3"/>
        <v>0</v>
      </c>
      <c r="U32" s="244"/>
      <c r="V32" s="245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Y32" s="244"/>
      <c r="AZ32" s="244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244"/>
    </row>
    <row r="33" spans="1:91" s="93" customFormat="1" ht="36.75" hidden="1" thickBot="1" x14ac:dyDescent="0.3">
      <c r="A33" s="309"/>
      <c r="B33" s="112">
        <v>9</v>
      </c>
      <c r="C33" s="94" t="s">
        <v>48</v>
      </c>
      <c r="D33" s="106" t="s">
        <v>31</v>
      </c>
      <c r="E33" s="113"/>
      <c r="F33" s="114"/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3"/>
        <v>0</v>
      </c>
      <c r="U33" s="244"/>
      <c r="V33" s="245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Y33" s="244"/>
      <c r="AZ33" s="244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244"/>
    </row>
    <row r="34" spans="1:91" s="93" customFormat="1" ht="36.75" hidden="1" thickBot="1" x14ac:dyDescent="0.3">
      <c r="A34" s="309"/>
      <c r="B34" s="112">
        <v>10</v>
      </c>
      <c r="C34" s="94" t="s">
        <v>49</v>
      </c>
      <c r="D34" s="106" t="s">
        <v>31</v>
      </c>
      <c r="E34" s="113"/>
      <c r="F34" s="114"/>
      <c r="G34" s="115"/>
      <c r="H34" s="115"/>
      <c r="I34" s="115"/>
      <c r="J34" s="116"/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0</v>
      </c>
      <c r="T34" s="111">
        <f t="shared" si="3"/>
        <v>0</v>
      </c>
      <c r="U34" s="244"/>
      <c r="V34" s="245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</row>
    <row r="35" spans="1:91" s="93" customFormat="1" ht="18.75" hidden="1" thickBot="1" x14ac:dyDescent="0.3">
      <c r="A35" s="309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3"/>
        <v>0</v>
      </c>
      <c r="U35" s="244"/>
      <c r="V35" s="245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</row>
    <row r="36" spans="1:91" s="215" customFormat="1" ht="36.75" hidden="1" thickBot="1" x14ac:dyDescent="0.3">
      <c r="A36" s="309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3"/>
        <v>0</v>
      </c>
      <c r="U36" s="244"/>
      <c r="V36" s="245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</row>
    <row r="37" spans="1:91" s="218" customFormat="1" ht="18.75" hidden="1" thickBot="1" x14ac:dyDescent="0.3">
      <c r="A37" s="309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3"/>
        <v>0</v>
      </c>
      <c r="U37" s="244"/>
      <c r="V37" s="245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244"/>
    </row>
    <row r="38" spans="1:91" s="218" customFormat="1" ht="18.75" hidden="1" thickBot="1" x14ac:dyDescent="0.3">
      <c r="A38" s="309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3"/>
        <v>0</v>
      </c>
      <c r="U38" s="244"/>
      <c r="V38" s="245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</row>
    <row r="39" spans="1:91" s="93" customFormat="1" ht="18.75" hidden="1" thickBot="1" x14ac:dyDescent="0.3">
      <c r="A39" s="309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3"/>
        <v>0</v>
      </c>
      <c r="U39" s="244"/>
      <c r="V39" s="245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4"/>
      <c r="AZ39" s="244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</row>
    <row r="40" spans="1:91" s="93" customFormat="1" ht="18.75" hidden="1" thickBot="1" x14ac:dyDescent="0.3">
      <c r="A40" s="309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3"/>
        <v>0</v>
      </c>
      <c r="U40" s="244"/>
      <c r="V40" s="245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Y40" s="244"/>
      <c r="AZ40" s="244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</row>
    <row r="41" spans="1:91" s="125" customFormat="1" ht="18.75" hidden="1" thickBot="1" x14ac:dyDescent="0.3">
      <c r="A41" s="309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3"/>
        <v>0</v>
      </c>
      <c r="U41" s="246"/>
      <c r="V41" s="245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</row>
    <row r="42" spans="1:91" s="125" customFormat="1" ht="18.75" hidden="1" thickBot="1" x14ac:dyDescent="0.3">
      <c r="A42" s="309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3"/>
        <v>0</v>
      </c>
      <c r="U42" s="246"/>
      <c r="V42" s="245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</row>
    <row r="43" spans="1:91" s="125" customFormat="1" ht="18.75" hidden="1" thickBot="1" x14ac:dyDescent="0.3">
      <c r="A43" s="309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3"/>
        <v>0</v>
      </c>
      <c r="U43" s="291"/>
      <c r="V43" s="245"/>
      <c r="W43" s="291"/>
      <c r="X43" s="291"/>
      <c r="Y43" s="291"/>
      <c r="Z43" s="291"/>
      <c r="AA43" s="291"/>
      <c r="AB43" s="292"/>
      <c r="AC43" s="293"/>
      <c r="AD43" s="291"/>
      <c r="AE43" s="291"/>
      <c r="AF43" s="291"/>
      <c r="AG43" s="291"/>
      <c r="AH43" s="291"/>
      <c r="AI43" s="291"/>
      <c r="AJ43" s="294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</row>
    <row r="44" spans="1:91" s="125" customFormat="1" ht="18.75" hidden="1" thickBot="1" x14ac:dyDescent="0.3">
      <c r="A44" s="309"/>
      <c r="B44" s="112">
        <v>24</v>
      </c>
      <c r="C44" s="94" t="s">
        <v>59</v>
      </c>
      <c r="D44" s="106"/>
      <c r="E44" s="113"/>
      <c r="F44" s="114"/>
      <c r="G44" s="115"/>
      <c r="H44" s="115"/>
      <c r="I44" s="115"/>
      <c r="J44" s="116"/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0</v>
      </c>
      <c r="T44" s="111">
        <f t="shared" si="3"/>
        <v>0</v>
      </c>
      <c r="U44" s="291"/>
      <c r="V44" s="245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4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</row>
    <row r="45" spans="1:91" s="125" customFormat="1" ht="18.75" hidden="1" thickBot="1" x14ac:dyDescent="0.3">
      <c r="A45" s="309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3"/>
        <v>0</v>
      </c>
      <c r="U45" s="291"/>
      <c r="V45" s="245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4"/>
      <c r="AK45" s="246"/>
      <c r="AL45" s="246"/>
      <c r="AM45" s="246"/>
      <c r="AN45" s="246"/>
      <c r="AO45" s="246"/>
      <c r="AP45" s="246"/>
      <c r="AQ45" s="246"/>
      <c r="AR45" s="246"/>
      <c r="AS45" s="246"/>
      <c r="AT45" s="246"/>
      <c r="AU45" s="246"/>
      <c r="AV45" s="246"/>
      <c r="AW45" s="246"/>
      <c r="AX45" s="246"/>
      <c r="AY45" s="246"/>
      <c r="AZ45" s="246"/>
      <c r="BA45" s="246"/>
      <c r="BB45" s="246"/>
      <c r="BC45" s="246"/>
      <c r="BD45" s="246"/>
      <c r="BE45" s="246"/>
      <c r="BF45" s="246"/>
      <c r="BG45" s="246"/>
      <c r="BH45" s="246"/>
      <c r="BI45" s="246"/>
      <c r="BJ45" s="246"/>
      <c r="BK45" s="246"/>
      <c r="BL45" s="246"/>
      <c r="BM45" s="246"/>
      <c r="BN45" s="246"/>
      <c r="BO45" s="246"/>
      <c r="BP45" s="246"/>
      <c r="BQ45" s="246"/>
      <c r="BR45" s="246"/>
      <c r="BS45" s="246"/>
      <c r="BT45" s="246"/>
      <c r="BU45" s="246"/>
      <c r="BV45" s="246"/>
      <c r="BW45" s="246"/>
      <c r="BX45" s="246"/>
      <c r="BY45" s="246"/>
      <c r="BZ45" s="246"/>
      <c r="CA45" s="246"/>
      <c r="CB45" s="246"/>
      <c r="CC45" s="246"/>
      <c r="CD45" s="246"/>
      <c r="CE45" s="246"/>
      <c r="CF45" s="246"/>
      <c r="CG45" s="246"/>
      <c r="CH45" s="246"/>
      <c r="CI45" s="246"/>
      <c r="CJ45" s="246"/>
      <c r="CK45" s="246"/>
      <c r="CL45" s="246"/>
      <c r="CM45" s="246"/>
    </row>
    <row r="46" spans="1:91" s="125" customFormat="1" ht="18.75" thickBot="1" x14ac:dyDescent="0.3">
      <c r="A46" s="309"/>
      <c r="B46" s="112">
        <v>14</v>
      </c>
      <c r="C46" s="94" t="s">
        <v>61</v>
      </c>
      <c r="D46" s="106">
        <v>1576</v>
      </c>
      <c r="E46" s="120">
        <v>627200</v>
      </c>
      <c r="F46" s="114">
        <f>+J46</f>
        <v>439040</v>
      </c>
      <c r="G46" s="115"/>
      <c r="H46" s="115"/>
      <c r="I46" s="115"/>
      <c r="J46" s="116">
        <v>439040</v>
      </c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439040</v>
      </c>
      <c r="T46" s="111">
        <f t="shared" si="3"/>
        <v>0</v>
      </c>
      <c r="U46" s="291"/>
      <c r="V46" s="245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4"/>
      <c r="AK46" s="246"/>
      <c r="AL46" s="246"/>
      <c r="AM46" s="246"/>
      <c r="AN46" s="246"/>
      <c r="AO46" s="246"/>
      <c r="AP46" s="246"/>
      <c r="AQ46" s="246"/>
      <c r="AR46" s="246"/>
      <c r="AS46" s="246"/>
      <c r="AT46" s="246"/>
      <c r="AU46" s="246"/>
      <c r="AV46" s="246"/>
      <c r="AW46" s="246"/>
      <c r="AX46" s="246"/>
      <c r="AY46" s="246"/>
      <c r="AZ46" s="246"/>
      <c r="BA46" s="246"/>
      <c r="BB46" s="246"/>
      <c r="BC46" s="246"/>
      <c r="BD46" s="246"/>
      <c r="BE46" s="246"/>
      <c r="BF46" s="246"/>
      <c r="BG46" s="246"/>
      <c r="BH46" s="246"/>
      <c r="BI46" s="246"/>
      <c r="BJ46" s="246"/>
      <c r="BK46" s="246"/>
      <c r="BL46" s="246"/>
      <c r="BM46" s="246"/>
      <c r="BN46" s="246"/>
      <c r="BO46" s="246"/>
      <c r="BP46" s="246"/>
      <c r="BQ46" s="246"/>
      <c r="BR46" s="246"/>
      <c r="BS46" s="246"/>
      <c r="BT46" s="246"/>
      <c r="BU46" s="246"/>
      <c r="BV46" s="246"/>
      <c r="BW46" s="246"/>
      <c r="BX46" s="246"/>
      <c r="BY46" s="246"/>
      <c r="BZ46" s="246"/>
      <c r="CA46" s="246"/>
      <c r="CB46" s="246"/>
      <c r="CC46" s="246"/>
      <c r="CD46" s="246"/>
      <c r="CE46" s="246"/>
      <c r="CF46" s="246"/>
      <c r="CG46" s="246"/>
      <c r="CH46" s="246"/>
      <c r="CI46" s="246"/>
      <c r="CJ46" s="246"/>
      <c r="CK46" s="246"/>
      <c r="CL46" s="246"/>
      <c r="CM46" s="246"/>
    </row>
    <row r="47" spans="1:91" s="125" customFormat="1" ht="18.75" thickBot="1" x14ac:dyDescent="0.3">
      <c r="A47" s="309"/>
      <c r="B47" s="112">
        <v>15</v>
      </c>
      <c r="C47" s="94" t="s">
        <v>62</v>
      </c>
      <c r="D47" s="106">
        <v>1576</v>
      </c>
      <c r="E47" s="120">
        <v>16128295</v>
      </c>
      <c r="F47" s="114">
        <f>+J47</f>
        <v>11289806.5</v>
      </c>
      <c r="G47" s="115"/>
      <c r="H47" s="115"/>
      <c r="I47" s="115"/>
      <c r="J47" s="116">
        <v>11289806.5</v>
      </c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11289806.5</v>
      </c>
      <c r="T47" s="111">
        <f t="shared" si="3"/>
        <v>0</v>
      </c>
      <c r="U47" s="291"/>
      <c r="V47" s="245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4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  <c r="CJ47" s="246"/>
      <c r="CK47" s="246"/>
      <c r="CL47" s="246"/>
      <c r="CM47" s="246"/>
    </row>
    <row r="48" spans="1:91" s="125" customFormat="1" ht="18.75" hidden="1" thickBot="1" x14ac:dyDescent="0.3">
      <c r="A48" s="309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3"/>
        <v>0</v>
      </c>
      <c r="U48" s="291"/>
      <c r="V48" s="245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4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6"/>
      <c r="AV48" s="246"/>
      <c r="AW48" s="246"/>
      <c r="AX48" s="246"/>
      <c r="AY48" s="246"/>
      <c r="AZ48" s="246"/>
      <c r="BA48" s="246"/>
      <c r="BB48" s="246"/>
      <c r="BC48" s="246"/>
      <c r="BD48" s="246"/>
      <c r="BE48" s="246"/>
      <c r="BF48" s="246"/>
      <c r="BG48" s="246"/>
      <c r="BH48" s="246"/>
      <c r="BI48" s="246"/>
      <c r="BJ48" s="246"/>
      <c r="BK48" s="246"/>
      <c r="BL48" s="246"/>
      <c r="BM48" s="246"/>
      <c r="BN48" s="246"/>
      <c r="BO48" s="246"/>
      <c r="BP48" s="246"/>
      <c r="BQ48" s="246"/>
      <c r="BR48" s="246"/>
      <c r="BS48" s="246"/>
      <c r="BT48" s="246"/>
      <c r="BU48" s="246"/>
      <c r="BV48" s="246"/>
      <c r="BW48" s="246"/>
      <c r="BX48" s="246"/>
      <c r="BY48" s="246"/>
      <c r="BZ48" s="246"/>
      <c r="CA48" s="246"/>
      <c r="CB48" s="246"/>
      <c r="CC48" s="246"/>
      <c r="CD48" s="246"/>
      <c r="CE48" s="246"/>
      <c r="CF48" s="246"/>
      <c r="CG48" s="246"/>
      <c r="CH48" s="246"/>
      <c r="CI48" s="246"/>
      <c r="CJ48" s="246"/>
      <c r="CK48" s="246"/>
      <c r="CL48" s="246"/>
      <c r="CM48" s="246"/>
    </row>
    <row r="49" spans="1:91" s="125" customFormat="1" ht="18.75" hidden="1" thickBot="1" x14ac:dyDescent="0.3">
      <c r="A49" s="309"/>
      <c r="B49" s="112">
        <v>16</v>
      </c>
      <c r="C49" s="94" t="s">
        <v>64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3"/>
        <v>0</v>
      </c>
      <c r="U49" s="291"/>
      <c r="V49" s="245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4"/>
      <c r="AK49" s="246"/>
      <c r="AL49" s="246"/>
      <c r="AM49" s="246"/>
      <c r="AN49" s="246"/>
      <c r="AO49" s="246"/>
      <c r="AP49" s="246"/>
      <c r="AQ49" s="246"/>
      <c r="AR49" s="246"/>
      <c r="AS49" s="246"/>
      <c r="AT49" s="246"/>
      <c r="AU49" s="246"/>
      <c r="AV49" s="246"/>
      <c r="AW49" s="246"/>
      <c r="AX49" s="246"/>
      <c r="AY49" s="246"/>
      <c r="AZ49" s="246"/>
      <c r="BA49" s="246"/>
      <c r="BB49" s="246"/>
      <c r="BC49" s="246"/>
      <c r="BD49" s="246"/>
      <c r="BE49" s="246"/>
      <c r="BF49" s="246"/>
      <c r="BG49" s="246"/>
      <c r="BH49" s="246"/>
      <c r="BI49" s="246"/>
      <c r="BJ49" s="246"/>
      <c r="BK49" s="246"/>
      <c r="BL49" s="246"/>
      <c r="BM49" s="246"/>
      <c r="BN49" s="246"/>
      <c r="BO49" s="246"/>
      <c r="BP49" s="246"/>
      <c r="BQ49" s="246"/>
      <c r="BR49" s="246"/>
      <c r="BS49" s="246"/>
      <c r="BT49" s="246"/>
      <c r="BU49" s="246"/>
      <c r="BV49" s="246"/>
      <c r="BW49" s="246"/>
      <c r="BX49" s="246"/>
      <c r="BY49" s="246"/>
      <c r="BZ49" s="246"/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246"/>
      <c r="CL49" s="246"/>
      <c r="CM49" s="246"/>
    </row>
    <row r="50" spans="1:91" s="125" customFormat="1" ht="18.75" hidden="1" thickBot="1" x14ac:dyDescent="0.3">
      <c r="A50" s="309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3"/>
        <v>0</v>
      </c>
      <c r="U50" s="291"/>
      <c r="V50" s="245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4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6"/>
      <c r="BN50" s="246"/>
      <c r="BO50" s="246"/>
      <c r="BP50" s="246"/>
      <c r="BQ50" s="24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246"/>
      <c r="CL50" s="246"/>
      <c r="CM50" s="246"/>
    </row>
    <row r="51" spans="1:91" s="125" customFormat="1" ht="36.75" hidden="1" thickBot="1" x14ac:dyDescent="0.3">
      <c r="A51" s="309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3"/>
        <v>0</v>
      </c>
      <c r="U51" s="291"/>
      <c r="V51" s="245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4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</row>
    <row r="52" spans="1:91" s="125" customFormat="1" ht="18.75" hidden="1" thickBot="1" x14ac:dyDescent="0.3">
      <c r="A52" s="309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3"/>
        <v>0</v>
      </c>
      <c r="U52" s="291"/>
      <c r="V52" s="245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4"/>
      <c r="AK52" s="246"/>
      <c r="AL52" s="246"/>
      <c r="AM52" s="246"/>
      <c r="AN52" s="246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</row>
    <row r="53" spans="1:91" s="125" customFormat="1" ht="36.75" hidden="1" thickBot="1" x14ac:dyDescent="0.3">
      <c r="A53" s="309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3"/>
        <v>0</v>
      </c>
      <c r="U53" s="291"/>
      <c r="V53" s="245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4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</row>
    <row r="54" spans="1:91" s="125" customFormat="1" ht="18.75" hidden="1" thickBot="1" x14ac:dyDescent="0.3">
      <c r="A54" s="309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3"/>
        <v>0</v>
      </c>
      <c r="U54" s="291"/>
      <c r="V54" s="245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4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6"/>
      <c r="AV54" s="246"/>
      <c r="AW54" s="246"/>
      <c r="AX54" s="246"/>
      <c r="AY54" s="246"/>
      <c r="AZ54" s="246"/>
      <c r="BA54" s="246"/>
      <c r="BB54" s="246"/>
      <c r="BC54" s="246"/>
      <c r="BD54" s="246"/>
      <c r="BE54" s="246"/>
      <c r="BF54" s="246"/>
      <c r="BG54" s="246"/>
      <c r="BH54" s="246"/>
      <c r="BI54" s="246"/>
      <c r="BJ54" s="246"/>
      <c r="BK54" s="246"/>
      <c r="BL54" s="246"/>
      <c r="BM54" s="246"/>
      <c r="BN54" s="246"/>
      <c r="BO54" s="246"/>
      <c r="BP54" s="246"/>
      <c r="BQ54" s="246"/>
      <c r="BR54" s="246"/>
      <c r="BS54" s="246"/>
      <c r="BT54" s="246"/>
      <c r="BU54" s="246"/>
      <c r="BV54" s="246"/>
      <c r="BW54" s="246"/>
      <c r="BX54" s="246"/>
      <c r="BY54" s="246"/>
      <c r="BZ54" s="246"/>
      <c r="CA54" s="246"/>
      <c r="CB54" s="246"/>
      <c r="CC54" s="246"/>
      <c r="CD54" s="246"/>
      <c r="CE54" s="246"/>
      <c r="CF54" s="246"/>
      <c r="CG54" s="246"/>
      <c r="CH54" s="246"/>
      <c r="CI54" s="246"/>
      <c r="CJ54" s="246"/>
      <c r="CK54" s="246"/>
      <c r="CL54" s="246"/>
      <c r="CM54" s="246"/>
    </row>
    <row r="55" spans="1:91" s="125" customFormat="1" ht="18.75" thickBot="1" x14ac:dyDescent="0.3">
      <c r="A55" s="309"/>
      <c r="B55" s="112">
        <v>18</v>
      </c>
      <c r="C55" s="94" t="s">
        <v>70</v>
      </c>
      <c r="D55" s="106">
        <v>1590</v>
      </c>
      <c r="E55" s="122">
        <v>98839</v>
      </c>
      <c r="F55" s="114">
        <f>+J55</f>
        <v>69187.299999999988</v>
      </c>
      <c r="G55" s="115"/>
      <c r="H55" s="115"/>
      <c r="I55" s="115"/>
      <c r="J55" s="116">
        <v>69187.299999999988</v>
      </c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69187.299999999988</v>
      </c>
      <c r="T55" s="111">
        <f t="shared" si="3"/>
        <v>0</v>
      </c>
      <c r="U55" s="291"/>
      <c r="V55" s="245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4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  <c r="CJ55" s="246"/>
      <c r="CK55" s="246"/>
      <c r="CL55" s="246"/>
      <c r="CM55" s="246"/>
    </row>
    <row r="56" spans="1:91" s="125" customFormat="1" ht="18.75" thickBot="1" x14ac:dyDescent="0.3">
      <c r="A56" s="309"/>
      <c r="B56" s="112">
        <v>19</v>
      </c>
      <c r="C56" s="94" t="s">
        <v>71</v>
      </c>
      <c r="D56" s="106">
        <v>1590</v>
      </c>
      <c r="E56" s="113">
        <v>4167450</v>
      </c>
      <c r="F56" s="114">
        <f>+J56</f>
        <v>2917215</v>
      </c>
      <c r="G56" s="115"/>
      <c r="H56" s="115"/>
      <c r="I56" s="115"/>
      <c r="J56" s="116">
        <v>2917215</v>
      </c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2917215</v>
      </c>
      <c r="T56" s="111">
        <f t="shared" si="3"/>
        <v>0</v>
      </c>
      <c r="U56" s="291"/>
      <c r="V56" s="245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4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  <c r="BZ56" s="246"/>
      <c r="CA56" s="246"/>
      <c r="CB56" s="246"/>
      <c r="CC56" s="246"/>
      <c r="CD56" s="246"/>
      <c r="CE56" s="246"/>
      <c r="CF56" s="246"/>
      <c r="CG56" s="246"/>
      <c r="CH56" s="246"/>
      <c r="CI56" s="246"/>
      <c r="CJ56" s="246"/>
      <c r="CK56" s="246"/>
      <c r="CL56" s="246"/>
      <c r="CM56" s="246"/>
    </row>
    <row r="57" spans="1:91" s="125" customFormat="1" ht="36.75" hidden="1" thickBot="1" x14ac:dyDescent="0.3">
      <c r="A57" s="309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3"/>
        <v>0</v>
      </c>
      <c r="U57" s="291"/>
      <c r="V57" s="245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4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  <c r="CD57" s="246"/>
      <c r="CE57" s="246"/>
      <c r="CF57" s="246"/>
      <c r="CG57" s="246"/>
      <c r="CH57" s="246"/>
      <c r="CI57" s="246"/>
      <c r="CJ57" s="246"/>
      <c r="CK57" s="246"/>
      <c r="CL57" s="246"/>
      <c r="CM57" s="246"/>
    </row>
    <row r="58" spans="1:91" s="125" customFormat="1" ht="18.75" hidden="1" thickBot="1" x14ac:dyDescent="0.3">
      <c r="A58" s="309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3"/>
        <v>0</v>
      </c>
      <c r="U58" s="291"/>
      <c r="V58" s="245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4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6"/>
      <c r="BH58" s="246"/>
      <c r="BI58" s="246"/>
      <c r="BJ58" s="246"/>
      <c r="BK58" s="246"/>
      <c r="BL58" s="246"/>
      <c r="BM58" s="246"/>
      <c r="BN58" s="246"/>
      <c r="BO58" s="246"/>
      <c r="BP58" s="246"/>
      <c r="BQ58" s="246"/>
      <c r="BR58" s="246"/>
      <c r="BS58" s="246"/>
      <c r="BT58" s="246"/>
      <c r="BU58" s="246"/>
      <c r="BV58" s="246"/>
      <c r="BW58" s="246"/>
      <c r="BX58" s="246"/>
      <c r="BY58" s="246"/>
      <c r="BZ58" s="246"/>
      <c r="CA58" s="246"/>
      <c r="CB58" s="246"/>
      <c r="CC58" s="246"/>
      <c r="CD58" s="246"/>
      <c r="CE58" s="246"/>
      <c r="CF58" s="246"/>
      <c r="CG58" s="246"/>
      <c r="CH58" s="246"/>
      <c r="CI58" s="246"/>
      <c r="CJ58" s="246"/>
      <c r="CK58" s="246"/>
      <c r="CL58" s="246"/>
      <c r="CM58" s="246"/>
    </row>
    <row r="59" spans="1:91" s="125" customFormat="1" ht="18.75" hidden="1" thickBot="1" x14ac:dyDescent="0.3">
      <c r="A59" s="309"/>
      <c r="B59" s="112">
        <v>21</v>
      </c>
      <c r="C59" s="94" t="s">
        <v>74</v>
      </c>
      <c r="D59" s="106"/>
      <c r="E59" s="121"/>
      <c r="F59" s="114"/>
      <c r="G59" s="115"/>
      <c r="H59" s="115"/>
      <c r="I59" s="115"/>
      <c r="J59" s="116"/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0</v>
      </c>
      <c r="T59" s="111">
        <f t="shared" si="3"/>
        <v>0</v>
      </c>
      <c r="U59" s="291"/>
      <c r="V59" s="245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4"/>
      <c r="AK59" s="246"/>
      <c r="AL59" s="246"/>
      <c r="AM59" s="246"/>
      <c r="AN59" s="246"/>
      <c r="AO59" s="246"/>
      <c r="AP59" s="246"/>
      <c r="AQ59" s="246"/>
      <c r="AR59" s="246"/>
      <c r="AS59" s="246"/>
      <c r="AT59" s="246"/>
      <c r="AU59" s="246"/>
      <c r="AV59" s="246"/>
      <c r="AW59" s="246"/>
      <c r="AX59" s="246"/>
      <c r="AY59" s="246"/>
      <c r="AZ59" s="246"/>
      <c r="BA59" s="246"/>
      <c r="BB59" s="246"/>
      <c r="BC59" s="246"/>
      <c r="BD59" s="246"/>
      <c r="BE59" s="246"/>
      <c r="BF59" s="246"/>
      <c r="BG59" s="246"/>
      <c r="BH59" s="246"/>
      <c r="BI59" s="246"/>
      <c r="BJ59" s="246"/>
      <c r="BK59" s="246"/>
      <c r="BL59" s="246"/>
      <c r="BM59" s="246"/>
      <c r="BN59" s="246"/>
      <c r="BO59" s="246"/>
      <c r="BP59" s="246"/>
      <c r="BQ59" s="246"/>
      <c r="BR59" s="246"/>
      <c r="BS59" s="246"/>
      <c r="BT59" s="246"/>
      <c r="BU59" s="246"/>
      <c r="BV59" s="246"/>
      <c r="BW59" s="246"/>
      <c r="BX59" s="246"/>
      <c r="BY59" s="246"/>
      <c r="BZ59" s="246"/>
      <c r="CA59" s="246"/>
      <c r="CB59" s="246"/>
      <c r="CC59" s="246"/>
      <c r="CD59" s="246"/>
      <c r="CE59" s="246"/>
      <c r="CF59" s="246"/>
      <c r="CG59" s="246"/>
      <c r="CH59" s="246"/>
      <c r="CI59" s="246"/>
      <c r="CJ59" s="246"/>
      <c r="CK59" s="246"/>
      <c r="CL59" s="246"/>
      <c r="CM59" s="246"/>
    </row>
    <row r="60" spans="1:91" s="125" customFormat="1" ht="18.75" hidden="1" thickBot="1" x14ac:dyDescent="0.3">
      <c r="A60" s="309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3"/>
        <v>0</v>
      </c>
      <c r="U60" s="291"/>
      <c r="V60" s="245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4"/>
      <c r="AK60" s="246"/>
      <c r="AL60" s="246"/>
      <c r="AM60" s="246"/>
      <c r="AN60" s="246"/>
      <c r="AO60" s="246"/>
      <c r="AP60" s="246"/>
      <c r="AQ60" s="246"/>
      <c r="AR60" s="246"/>
      <c r="AS60" s="246"/>
      <c r="AT60" s="246"/>
      <c r="AU60" s="246"/>
      <c r="AV60" s="246"/>
      <c r="AW60" s="246"/>
      <c r="AX60" s="246"/>
      <c r="AY60" s="246"/>
      <c r="AZ60" s="246"/>
      <c r="BA60" s="246"/>
      <c r="BB60" s="246"/>
      <c r="BC60" s="246"/>
      <c r="BD60" s="246"/>
      <c r="BE60" s="246"/>
      <c r="BF60" s="246"/>
      <c r="BG60" s="246"/>
      <c r="BH60" s="246"/>
      <c r="BI60" s="246"/>
      <c r="BJ60" s="246"/>
      <c r="BK60" s="246"/>
      <c r="BL60" s="246"/>
      <c r="BM60" s="246"/>
      <c r="BN60" s="246"/>
      <c r="BO60" s="246"/>
      <c r="BP60" s="246"/>
      <c r="BQ60" s="246"/>
      <c r="BR60" s="246"/>
      <c r="BS60" s="246"/>
      <c r="BT60" s="246"/>
      <c r="BU60" s="246"/>
      <c r="BV60" s="246"/>
      <c r="BW60" s="246"/>
      <c r="BX60" s="246"/>
      <c r="BY60" s="246"/>
      <c r="BZ60" s="246"/>
      <c r="CA60" s="246"/>
      <c r="CB60" s="246"/>
      <c r="CC60" s="246"/>
      <c r="CD60" s="246"/>
      <c r="CE60" s="246"/>
      <c r="CF60" s="246"/>
      <c r="CG60" s="246"/>
      <c r="CH60" s="246"/>
      <c r="CI60" s="246"/>
      <c r="CJ60" s="246"/>
      <c r="CK60" s="246"/>
      <c r="CL60" s="246"/>
      <c r="CM60" s="246"/>
    </row>
    <row r="61" spans="1:91" s="125" customFormat="1" ht="18.75" thickBot="1" x14ac:dyDescent="0.3">
      <c r="A61" s="309"/>
      <c r="B61" s="112">
        <v>23</v>
      </c>
      <c r="C61" s="94" t="s">
        <v>76</v>
      </c>
      <c r="D61" s="106">
        <v>1591</v>
      </c>
      <c r="E61" s="123">
        <v>2445212</v>
      </c>
      <c r="F61" s="114">
        <f>+J61</f>
        <v>1711648.4</v>
      </c>
      <c r="G61" s="115"/>
      <c r="H61" s="115"/>
      <c r="I61" s="115"/>
      <c r="J61" s="116">
        <f>+E61*0.7</f>
        <v>1711648.4</v>
      </c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1711648.4</v>
      </c>
      <c r="T61" s="111">
        <f t="shared" si="3"/>
        <v>0</v>
      </c>
      <c r="U61" s="291"/>
      <c r="V61" s="245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4"/>
      <c r="AK61" s="246"/>
      <c r="AL61" s="246"/>
      <c r="AM61" s="246"/>
      <c r="AN61" s="246"/>
      <c r="AO61" s="246"/>
      <c r="AP61" s="246"/>
      <c r="AQ61" s="246"/>
      <c r="AR61" s="246"/>
      <c r="AS61" s="246"/>
      <c r="AT61" s="246"/>
      <c r="AU61" s="246"/>
      <c r="AV61" s="246"/>
      <c r="AW61" s="246"/>
      <c r="AX61" s="246"/>
      <c r="AY61" s="246"/>
      <c r="AZ61" s="246"/>
      <c r="BA61" s="246"/>
      <c r="BB61" s="246"/>
      <c r="BC61" s="246"/>
      <c r="BD61" s="246"/>
      <c r="BE61" s="246"/>
      <c r="BF61" s="246"/>
      <c r="BG61" s="246"/>
      <c r="BH61" s="246"/>
      <c r="BI61" s="246"/>
      <c r="BJ61" s="246"/>
      <c r="BK61" s="246"/>
      <c r="BL61" s="246"/>
      <c r="BM61" s="246"/>
      <c r="BN61" s="246"/>
      <c r="BO61" s="246"/>
      <c r="BP61" s="246"/>
      <c r="BQ61" s="246"/>
      <c r="BR61" s="246"/>
      <c r="BS61" s="246"/>
      <c r="BT61" s="246"/>
      <c r="BU61" s="246"/>
      <c r="BV61" s="246"/>
      <c r="BW61" s="246"/>
      <c r="BX61" s="246"/>
      <c r="BY61" s="246"/>
      <c r="BZ61" s="246"/>
      <c r="CA61" s="246"/>
      <c r="CB61" s="246"/>
      <c r="CC61" s="246"/>
      <c r="CD61" s="246"/>
      <c r="CE61" s="246"/>
      <c r="CF61" s="246"/>
      <c r="CG61" s="246"/>
      <c r="CH61" s="246"/>
      <c r="CI61" s="246"/>
      <c r="CJ61" s="246"/>
      <c r="CK61" s="246"/>
      <c r="CL61" s="246"/>
      <c r="CM61" s="246"/>
    </row>
    <row r="62" spans="1:91" s="125" customFormat="1" ht="18.75" hidden="1" thickBot="1" x14ac:dyDescent="0.3">
      <c r="A62" s="309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3"/>
        <v>0</v>
      </c>
      <c r="U62" s="291"/>
      <c r="V62" s="245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4"/>
      <c r="AK62" s="246"/>
      <c r="AL62" s="246"/>
      <c r="AM62" s="246"/>
      <c r="AN62" s="246"/>
      <c r="AO62" s="246"/>
      <c r="AP62" s="246"/>
      <c r="AQ62" s="246"/>
      <c r="AR62" s="246"/>
      <c r="AS62" s="246"/>
      <c r="AT62" s="246"/>
      <c r="AU62" s="246"/>
      <c r="AV62" s="246"/>
      <c r="AW62" s="246"/>
      <c r="AX62" s="246"/>
      <c r="AY62" s="246"/>
      <c r="AZ62" s="246"/>
      <c r="BA62" s="246"/>
      <c r="BB62" s="246"/>
      <c r="BC62" s="246"/>
      <c r="BD62" s="246"/>
      <c r="BE62" s="246"/>
      <c r="BF62" s="246"/>
      <c r="BG62" s="246"/>
      <c r="BH62" s="246"/>
      <c r="BI62" s="246"/>
      <c r="BJ62" s="246"/>
      <c r="BK62" s="246"/>
      <c r="BL62" s="246"/>
      <c r="BM62" s="246"/>
      <c r="BN62" s="246"/>
      <c r="BO62" s="246"/>
      <c r="BP62" s="246"/>
      <c r="BQ62" s="246"/>
      <c r="BR62" s="246"/>
      <c r="BS62" s="246"/>
      <c r="BT62" s="246"/>
      <c r="BU62" s="246"/>
      <c r="BV62" s="246"/>
      <c r="BW62" s="246"/>
      <c r="BX62" s="246"/>
      <c r="BY62" s="246"/>
      <c r="BZ62" s="246"/>
      <c r="CA62" s="246"/>
      <c r="CB62" s="246"/>
      <c r="CC62" s="246"/>
      <c r="CD62" s="246"/>
      <c r="CE62" s="246"/>
      <c r="CF62" s="246"/>
      <c r="CG62" s="246"/>
      <c r="CH62" s="246"/>
      <c r="CI62" s="246"/>
      <c r="CJ62" s="246"/>
      <c r="CK62" s="246"/>
      <c r="CL62" s="246"/>
      <c r="CM62" s="246"/>
    </row>
    <row r="63" spans="1:91" s="125" customFormat="1" ht="18.75" thickBot="1" x14ac:dyDescent="0.3">
      <c r="A63" s="309"/>
      <c r="B63" s="112"/>
      <c r="C63" s="94" t="s">
        <v>194</v>
      </c>
      <c r="D63" s="106">
        <v>1591</v>
      </c>
      <c r="E63" s="123">
        <v>5016613</v>
      </c>
      <c r="F63" s="114">
        <f>+J63</f>
        <v>3511629.0999999996</v>
      </c>
      <c r="G63" s="115"/>
      <c r="H63" s="115"/>
      <c r="I63" s="115"/>
      <c r="J63" s="116">
        <f>+E63*0.7</f>
        <v>3511629.0999999996</v>
      </c>
      <c r="K63" s="115"/>
      <c r="L63" s="115"/>
      <c r="M63" s="115"/>
      <c r="N63" s="115"/>
      <c r="O63" s="115"/>
      <c r="P63" s="115"/>
      <c r="Q63" s="115"/>
      <c r="R63" s="115"/>
      <c r="S63" s="117">
        <f>+J63</f>
        <v>3511629.0999999996</v>
      </c>
      <c r="T63" s="111"/>
      <c r="U63" s="291"/>
      <c r="V63" s="245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4"/>
      <c r="AK63" s="246"/>
      <c r="AL63" s="246"/>
      <c r="AM63" s="246"/>
      <c r="AN63" s="246"/>
      <c r="AO63" s="246"/>
      <c r="AP63" s="246"/>
      <c r="AQ63" s="246"/>
      <c r="AR63" s="246"/>
      <c r="AS63" s="246"/>
      <c r="AT63" s="246"/>
      <c r="AU63" s="246"/>
      <c r="AV63" s="246"/>
      <c r="AW63" s="246"/>
      <c r="AX63" s="246"/>
      <c r="AY63" s="246"/>
      <c r="AZ63" s="246"/>
      <c r="BA63" s="246"/>
      <c r="BB63" s="246"/>
      <c r="BC63" s="246"/>
      <c r="BD63" s="246"/>
      <c r="BE63" s="246"/>
      <c r="BF63" s="246"/>
      <c r="BG63" s="246"/>
      <c r="BH63" s="246"/>
      <c r="BI63" s="246"/>
      <c r="BJ63" s="246"/>
      <c r="BK63" s="246"/>
      <c r="BL63" s="246"/>
      <c r="BM63" s="246"/>
      <c r="BN63" s="246"/>
      <c r="BO63" s="246"/>
      <c r="BP63" s="246"/>
      <c r="BQ63" s="246"/>
      <c r="BR63" s="246"/>
      <c r="BS63" s="246"/>
      <c r="BT63" s="246"/>
      <c r="BU63" s="246"/>
      <c r="BV63" s="246"/>
      <c r="BW63" s="246"/>
      <c r="BX63" s="246"/>
      <c r="BY63" s="246"/>
      <c r="BZ63" s="246"/>
      <c r="CA63" s="246"/>
      <c r="CB63" s="246"/>
      <c r="CC63" s="246"/>
      <c r="CD63" s="246"/>
      <c r="CE63" s="246"/>
      <c r="CF63" s="246"/>
      <c r="CG63" s="246"/>
      <c r="CH63" s="246"/>
      <c r="CI63" s="246"/>
      <c r="CJ63" s="246"/>
      <c r="CK63" s="246"/>
      <c r="CL63" s="246"/>
      <c r="CM63" s="246"/>
    </row>
    <row r="64" spans="1:91" s="125" customFormat="1" ht="18.75" hidden="1" thickBot="1" x14ac:dyDescent="0.3">
      <c r="A64" s="309"/>
      <c r="B64" s="112"/>
      <c r="C64" s="94" t="s">
        <v>203</v>
      </c>
      <c r="D64" s="106"/>
      <c r="E64" s="123"/>
      <c r="F64" s="114"/>
      <c r="G64" s="115"/>
      <c r="H64" s="115"/>
      <c r="I64" s="115"/>
      <c r="J64" s="116"/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0</v>
      </c>
      <c r="T64" s="111">
        <f t="shared" si="3"/>
        <v>0</v>
      </c>
      <c r="U64" s="291"/>
      <c r="V64" s="245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4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  <c r="AV64" s="246"/>
      <c r="AW64" s="246"/>
      <c r="AX64" s="246"/>
      <c r="AY64" s="246"/>
      <c r="AZ64" s="246"/>
      <c r="BA64" s="246"/>
      <c r="BB64" s="246"/>
      <c r="BC64" s="246"/>
      <c r="BD64" s="246"/>
      <c r="BE64" s="246"/>
      <c r="BF64" s="246"/>
      <c r="BG64" s="246"/>
      <c r="BH64" s="246"/>
      <c r="BI64" s="246"/>
      <c r="BJ64" s="246"/>
      <c r="BK64" s="246"/>
      <c r="BL64" s="246"/>
      <c r="BM64" s="246"/>
      <c r="BN64" s="246"/>
      <c r="BO64" s="246"/>
      <c r="BP64" s="246"/>
      <c r="BQ64" s="246"/>
      <c r="BR64" s="246"/>
      <c r="BS64" s="246"/>
      <c r="BT64" s="246"/>
      <c r="BU64" s="246"/>
      <c r="BV64" s="246"/>
      <c r="BW64" s="246"/>
      <c r="BX64" s="246"/>
      <c r="BY64" s="246"/>
      <c r="BZ64" s="246"/>
      <c r="CA64" s="246"/>
      <c r="CB64" s="246"/>
      <c r="CC64" s="246"/>
      <c r="CD64" s="246"/>
      <c r="CE64" s="246"/>
      <c r="CF64" s="246"/>
      <c r="CG64" s="246"/>
      <c r="CH64" s="246"/>
      <c r="CI64" s="246"/>
      <c r="CJ64" s="246"/>
      <c r="CK64" s="246"/>
      <c r="CL64" s="246"/>
      <c r="CM64" s="246"/>
    </row>
    <row r="65" spans="1:91" s="125" customFormat="1" ht="18.75" thickBot="1" x14ac:dyDescent="0.3">
      <c r="A65" s="309"/>
      <c r="B65" s="112">
        <v>25</v>
      </c>
      <c r="C65" s="94" t="s">
        <v>79</v>
      </c>
      <c r="D65" s="106">
        <v>1591</v>
      </c>
      <c r="E65" s="123">
        <v>21434040</v>
      </c>
      <c r="F65" s="114">
        <f>+J65</f>
        <v>15003827.999999998</v>
      </c>
      <c r="G65" s="115"/>
      <c r="H65" s="115"/>
      <c r="I65" s="115"/>
      <c r="J65" s="116">
        <f>+E65*0.7</f>
        <v>15003827.999999998</v>
      </c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15003827.999999998</v>
      </c>
      <c r="T65" s="111">
        <f t="shared" si="3"/>
        <v>0</v>
      </c>
      <c r="U65" s="291"/>
      <c r="V65" s="245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4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AX65" s="246"/>
      <c r="AY65" s="246"/>
      <c r="AZ65" s="246"/>
      <c r="BA65" s="246"/>
      <c r="BB65" s="246"/>
      <c r="BC65" s="246"/>
      <c r="BD65" s="246"/>
      <c r="BE65" s="246"/>
      <c r="BF65" s="246"/>
      <c r="BG65" s="246"/>
      <c r="BH65" s="246"/>
      <c r="BI65" s="246"/>
      <c r="BJ65" s="246"/>
      <c r="BK65" s="246"/>
      <c r="BL65" s="246"/>
      <c r="BM65" s="246"/>
      <c r="BN65" s="246"/>
      <c r="BO65" s="246"/>
      <c r="BP65" s="246"/>
      <c r="BQ65" s="246"/>
      <c r="BR65" s="246"/>
      <c r="BS65" s="246"/>
      <c r="BT65" s="246"/>
      <c r="BU65" s="246"/>
      <c r="BV65" s="246"/>
      <c r="BW65" s="246"/>
      <c r="BX65" s="246"/>
      <c r="BY65" s="246"/>
      <c r="BZ65" s="246"/>
      <c r="CA65" s="246"/>
      <c r="CB65" s="246"/>
      <c r="CC65" s="246"/>
      <c r="CD65" s="246"/>
      <c r="CE65" s="246"/>
      <c r="CF65" s="246"/>
      <c r="CG65" s="246"/>
      <c r="CH65" s="246"/>
      <c r="CI65" s="246"/>
      <c r="CJ65" s="246"/>
      <c r="CK65" s="246"/>
      <c r="CL65" s="246"/>
      <c r="CM65" s="246"/>
    </row>
    <row r="66" spans="1:91" s="125" customFormat="1" ht="18.75" thickBot="1" x14ac:dyDescent="0.3">
      <c r="A66" s="309"/>
      <c r="B66" s="112">
        <v>26</v>
      </c>
      <c r="C66" s="94" t="s">
        <v>80</v>
      </c>
      <c r="D66" s="106">
        <v>1592</v>
      </c>
      <c r="E66" s="120">
        <v>4347027</v>
      </c>
      <c r="F66" s="114">
        <f>+J66</f>
        <v>3042918.9</v>
      </c>
      <c r="G66" s="115"/>
      <c r="H66" s="115"/>
      <c r="I66" s="115"/>
      <c r="J66" s="116">
        <f>+E66*0.7</f>
        <v>3042918.9</v>
      </c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3042918.9</v>
      </c>
      <c r="T66" s="111">
        <f t="shared" si="3"/>
        <v>0</v>
      </c>
      <c r="U66" s="291"/>
      <c r="V66" s="245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4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6"/>
      <c r="BG66" s="246"/>
      <c r="BH66" s="246"/>
      <c r="BI66" s="246"/>
      <c r="BJ66" s="246"/>
      <c r="BK66" s="246"/>
      <c r="BL66" s="246"/>
      <c r="BM66" s="246"/>
      <c r="BN66" s="246"/>
      <c r="BO66" s="246"/>
      <c r="BP66" s="246"/>
      <c r="BQ66" s="246"/>
      <c r="BR66" s="246"/>
      <c r="BS66" s="246"/>
      <c r="BT66" s="246"/>
      <c r="BU66" s="246"/>
      <c r="BV66" s="246"/>
      <c r="BW66" s="246"/>
      <c r="BX66" s="246"/>
      <c r="BY66" s="246"/>
      <c r="BZ66" s="246"/>
      <c r="CA66" s="246"/>
      <c r="CB66" s="246"/>
      <c r="CC66" s="246"/>
      <c r="CD66" s="246"/>
      <c r="CE66" s="246"/>
      <c r="CF66" s="246"/>
      <c r="CG66" s="246"/>
      <c r="CH66" s="246"/>
      <c r="CI66" s="246"/>
      <c r="CJ66" s="246"/>
      <c r="CK66" s="246"/>
      <c r="CL66" s="246"/>
      <c r="CM66" s="246"/>
    </row>
    <row r="67" spans="1:91" s="125" customFormat="1" ht="18.75" hidden="1" thickBot="1" x14ac:dyDescent="0.3">
      <c r="A67" s="309"/>
      <c r="B67" s="112">
        <v>43</v>
      </c>
      <c r="C67" s="94" t="s">
        <v>81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3"/>
        <v>0</v>
      </c>
      <c r="U67" s="291"/>
      <c r="V67" s="245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4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</row>
    <row r="68" spans="1:91" s="125" customFormat="1" ht="18.75" hidden="1" thickBot="1" x14ac:dyDescent="0.3">
      <c r="A68" s="309"/>
      <c r="B68" s="112">
        <v>44</v>
      </c>
      <c r="C68" s="94" t="s">
        <v>82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3"/>
        <v>0</v>
      </c>
      <c r="U68" s="291"/>
      <c r="V68" s="245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4"/>
      <c r="AK68" s="246"/>
      <c r="AL68" s="246"/>
      <c r="AM68" s="246"/>
      <c r="AN68" s="246"/>
      <c r="AO68" s="246"/>
      <c r="AP68" s="246"/>
      <c r="AQ68" s="246"/>
      <c r="AR68" s="246"/>
      <c r="AS68" s="246"/>
      <c r="AT68" s="246"/>
      <c r="AU68" s="246"/>
      <c r="AV68" s="246"/>
      <c r="AW68" s="246"/>
      <c r="AX68" s="246"/>
      <c r="AY68" s="246"/>
      <c r="AZ68" s="246"/>
      <c r="BA68" s="246"/>
      <c r="BB68" s="246"/>
      <c r="BC68" s="246"/>
      <c r="BD68" s="246"/>
      <c r="BE68" s="246"/>
      <c r="BF68" s="246"/>
      <c r="BG68" s="246"/>
      <c r="BH68" s="246"/>
      <c r="BI68" s="246"/>
      <c r="BJ68" s="246"/>
      <c r="BK68" s="246"/>
      <c r="BL68" s="246"/>
      <c r="BM68" s="246"/>
      <c r="BN68" s="246"/>
      <c r="BO68" s="246"/>
      <c r="BP68" s="246"/>
      <c r="BQ68" s="246"/>
      <c r="BR68" s="246"/>
      <c r="BS68" s="246"/>
      <c r="BT68" s="246"/>
      <c r="BU68" s="246"/>
      <c r="BV68" s="246"/>
      <c r="BW68" s="246"/>
      <c r="BX68" s="246"/>
      <c r="BY68" s="246"/>
      <c r="BZ68" s="246"/>
      <c r="CA68" s="246"/>
      <c r="CB68" s="246"/>
      <c r="CC68" s="246"/>
      <c r="CD68" s="246"/>
      <c r="CE68" s="246"/>
      <c r="CF68" s="246"/>
      <c r="CG68" s="246"/>
      <c r="CH68" s="246"/>
      <c r="CI68" s="246"/>
      <c r="CJ68" s="246"/>
      <c r="CK68" s="246"/>
      <c r="CL68" s="246"/>
      <c r="CM68" s="246"/>
    </row>
    <row r="69" spans="1:91" s="125" customFormat="1" ht="18.75" hidden="1" thickBot="1" x14ac:dyDescent="0.3">
      <c r="A69" s="309"/>
      <c r="B69" s="112">
        <v>27</v>
      </c>
      <c r="C69" s="94" t="s">
        <v>83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3"/>
        <v>0</v>
      </c>
      <c r="U69" s="291"/>
      <c r="V69" s="245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4"/>
      <c r="AK69" s="246"/>
      <c r="AL69" s="246"/>
      <c r="AM69" s="246"/>
      <c r="AN69" s="246"/>
      <c r="AO69" s="246"/>
      <c r="AP69" s="246"/>
      <c r="AQ69" s="246"/>
      <c r="AR69" s="246"/>
      <c r="AS69" s="246"/>
      <c r="AT69" s="246"/>
      <c r="AU69" s="246"/>
      <c r="AV69" s="246"/>
      <c r="AW69" s="246"/>
      <c r="AX69" s="246"/>
      <c r="AY69" s="246"/>
      <c r="AZ69" s="246"/>
      <c r="BA69" s="246"/>
      <c r="BB69" s="246"/>
      <c r="BC69" s="246"/>
      <c r="BD69" s="246"/>
      <c r="BE69" s="246"/>
      <c r="BF69" s="246"/>
      <c r="BG69" s="246"/>
      <c r="BH69" s="246"/>
      <c r="BI69" s="246"/>
      <c r="BJ69" s="246"/>
      <c r="BK69" s="246"/>
      <c r="BL69" s="246"/>
      <c r="BM69" s="246"/>
      <c r="BN69" s="246"/>
      <c r="BO69" s="246"/>
      <c r="BP69" s="246"/>
      <c r="BQ69" s="246"/>
      <c r="BR69" s="246"/>
      <c r="BS69" s="246"/>
      <c r="BT69" s="246"/>
      <c r="BU69" s="246"/>
      <c r="BV69" s="246"/>
      <c r="BW69" s="246"/>
      <c r="BX69" s="246"/>
      <c r="BY69" s="246"/>
      <c r="BZ69" s="246"/>
      <c r="CA69" s="246"/>
      <c r="CB69" s="246"/>
      <c r="CC69" s="246"/>
      <c r="CD69" s="246"/>
      <c r="CE69" s="246"/>
      <c r="CF69" s="246"/>
      <c r="CG69" s="246"/>
      <c r="CH69" s="246"/>
      <c r="CI69" s="246"/>
      <c r="CJ69" s="246"/>
      <c r="CK69" s="246"/>
      <c r="CL69" s="246"/>
      <c r="CM69" s="246"/>
    </row>
    <row r="70" spans="1:91" s="125" customFormat="1" ht="18.75" hidden="1" thickBot="1" x14ac:dyDescent="0.3">
      <c r="A70" s="309"/>
      <c r="B70" s="112">
        <v>28</v>
      </c>
      <c r="C70" s="94" t="s">
        <v>84</v>
      </c>
      <c r="D70" s="106"/>
      <c r="E70" s="113"/>
      <c r="F70" s="114"/>
      <c r="G70" s="115"/>
      <c r="H70" s="115"/>
      <c r="I70" s="115"/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0</v>
      </c>
      <c r="T70" s="111">
        <f t="shared" si="3"/>
        <v>0</v>
      </c>
      <c r="U70" s="291"/>
      <c r="V70" s="245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4"/>
      <c r="AK70" s="246"/>
      <c r="AL70" s="246"/>
      <c r="AM70" s="246"/>
      <c r="AN70" s="246"/>
      <c r="AO70" s="246"/>
      <c r="AP70" s="246"/>
      <c r="AQ70" s="246"/>
      <c r="AR70" s="246"/>
      <c r="AS70" s="246"/>
      <c r="AT70" s="246"/>
      <c r="AU70" s="246"/>
      <c r="AV70" s="246"/>
      <c r="AW70" s="246"/>
      <c r="AX70" s="246"/>
      <c r="AY70" s="246"/>
      <c r="AZ70" s="246"/>
      <c r="BA70" s="246"/>
      <c r="BB70" s="246"/>
      <c r="BC70" s="246"/>
      <c r="BD70" s="246"/>
      <c r="BE70" s="246"/>
      <c r="BF70" s="246"/>
      <c r="BG70" s="246"/>
      <c r="BH70" s="246"/>
      <c r="BI70" s="246"/>
      <c r="BJ70" s="246"/>
      <c r="BK70" s="246"/>
      <c r="BL70" s="246"/>
      <c r="BM70" s="246"/>
      <c r="BN70" s="246"/>
      <c r="BO70" s="246"/>
      <c r="BP70" s="246"/>
      <c r="BQ70" s="246"/>
      <c r="BR70" s="246"/>
      <c r="BS70" s="246"/>
      <c r="BT70" s="246"/>
      <c r="BU70" s="246"/>
      <c r="BV70" s="246"/>
      <c r="BW70" s="246"/>
      <c r="BX70" s="246"/>
      <c r="BY70" s="246"/>
      <c r="BZ70" s="246"/>
      <c r="CA70" s="246"/>
      <c r="CB70" s="246"/>
      <c r="CC70" s="246"/>
      <c r="CD70" s="246"/>
      <c r="CE70" s="246"/>
      <c r="CF70" s="246"/>
      <c r="CG70" s="246"/>
      <c r="CH70" s="246"/>
      <c r="CI70" s="246"/>
      <c r="CJ70" s="246"/>
      <c r="CK70" s="246"/>
      <c r="CL70" s="246"/>
      <c r="CM70" s="246"/>
    </row>
    <row r="71" spans="1:91" s="125" customFormat="1" ht="18.75" hidden="1" thickBot="1" x14ac:dyDescent="0.3">
      <c r="A71" s="309"/>
      <c r="B71" s="112">
        <v>29</v>
      </c>
      <c r="C71" s="94" t="s">
        <v>85</v>
      </c>
      <c r="D71" s="106"/>
      <c r="E71" s="113"/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3"/>
        <v>0</v>
      </c>
      <c r="U71" s="291"/>
      <c r="V71" s="245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4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6"/>
      <c r="CJ71" s="246"/>
      <c r="CK71" s="246"/>
      <c r="CL71" s="246"/>
      <c r="CM71" s="246"/>
    </row>
    <row r="72" spans="1:91" s="125" customFormat="1" ht="18.75" hidden="1" thickBot="1" x14ac:dyDescent="0.3">
      <c r="A72" s="309"/>
      <c r="B72" s="112">
        <v>48</v>
      </c>
      <c r="C72" s="94" t="s">
        <v>86</v>
      </c>
      <c r="D72" s="106"/>
      <c r="E72" s="113"/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3"/>
        <v>0</v>
      </c>
      <c r="U72" s="291"/>
      <c r="V72" s="245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4"/>
      <c r="AK72" s="246"/>
      <c r="AL72" s="246"/>
      <c r="AM72" s="246"/>
      <c r="AN72" s="246"/>
      <c r="AO72" s="246"/>
      <c r="AP72" s="246"/>
      <c r="AQ72" s="246"/>
      <c r="AR72" s="246"/>
      <c r="AS72" s="246"/>
      <c r="AT72" s="246"/>
      <c r="AU72" s="246"/>
      <c r="AV72" s="246"/>
      <c r="AW72" s="246"/>
      <c r="AX72" s="246"/>
      <c r="AY72" s="246"/>
      <c r="AZ72" s="246"/>
      <c r="BA72" s="246"/>
      <c r="BB72" s="246"/>
      <c r="BC72" s="246"/>
      <c r="BD72" s="246"/>
      <c r="BE72" s="246"/>
      <c r="BF72" s="246"/>
      <c r="BG72" s="246"/>
      <c r="BH72" s="246"/>
      <c r="BI72" s="246"/>
      <c r="BJ72" s="246"/>
      <c r="BK72" s="246"/>
      <c r="BL72" s="246"/>
      <c r="BM72" s="246"/>
      <c r="BN72" s="246"/>
      <c r="BO72" s="246"/>
      <c r="BP72" s="246"/>
      <c r="BQ72" s="246"/>
      <c r="BR72" s="246"/>
      <c r="BS72" s="246"/>
      <c r="BT72" s="246"/>
      <c r="BU72" s="246"/>
      <c r="BV72" s="246"/>
      <c r="BW72" s="246"/>
      <c r="BX72" s="246"/>
      <c r="BY72" s="246"/>
      <c r="BZ72" s="246"/>
      <c r="CA72" s="246"/>
      <c r="CB72" s="246"/>
      <c r="CC72" s="246"/>
      <c r="CD72" s="246"/>
      <c r="CE72" s="246"/>
      <c r="CF72" s="246"/>
      <c r="CG72" s="246"/>
      <c r="CH72" s="246"/>
      <c r="CI72" s="246"/>
      <c r="CJ72" s="246"/>
      <c r="CK72" s="246"/>
      <c r="CL72" s="246"/>
      <c r="CM72" s="246"/>
    </row>
    <row r="73" spans="1:91" s="125" customFormat="1" ht="18.75" hidden="1" thickBot="1" x14ac:dyDescent="0.3">
      <c r="A73" s="309"/>
      <c r="B73" s="112">
        <v>30</v>
      </c>
      <c r="C73" s="94" t="s">
        <v>87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3"/>
        <v>0</v>
      </c>
      <c r="U73" s="291"/>
      <c r="V73" s="245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4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6"/>
      <c r="CM73" s="246"/>
    </row>
    <row r="74" spans="1:91" s="125" customFormat="1" ht="18.75" hidden="1" thickBot="1" x14ac:dyDescent="0.3">
      <c r="A74" s="309"/>
      <c r="B74" s="112">
        <v>50</v>
      </c>
      <c r="C74" s="94" t="s">
        <v>88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3"/>
        <v>0</v>
      </c>
      <c r="U74" s="291"/>
      <c r="V74" s="245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4"/>
      <c r="AK74" s="246"/>
      <c r="AL74" s="246"/>
      <c r="AM74" s="246"/>
      <c r="AN74" s="246"/>
      <c r="AO74" s="246"/>
      <c r="AP74" s="246"/>
      <c r="AQ74" s="246"/>
      <c r="AR74" s="246"/>
      <c r="AS74" s="246"/>
      <c r="AT74" s="246"/>
      <c r="AU74" s="246"/>
      <c r="AV74" s="246"/>
      <c r="AW74" s="246"/>
      <c r="AX74" s="246"/>
      <c r="AY74" s="246"/>
      <c r="AZ74" s="246"/>
      <c r="BA74" s="246"/>
      <c r="BB74" s="246"/>
      <c r="BC74" s="246"/>
      <c r="BD74" s="246"/>
      <c r="BE74" s="246"/>
      <c r="BF74" s="246"/>
      <c r="BG74" s="246"/>
      <c r="BH74" s="246"/>
      <c r="BI74" s="246"/>
      <c r="BJ74" s="246"/>
      <c r="BK74" s="246"/>
      <c r="BL74" s="246"/>
      <c r="BM74" s="246"/>
      <c r="BN74" s="246"/>
      <c r="BO74" s="246"/>
      <c r="BP74" s="246"/>
      <c r="BQ74" s="246"/>
      <c r="BR74" s="246"/>
      <c r="BS74" s="246"/>
      <c r="BT74" s="246"/>
      <c r="BU74" s="246"/>
      <c r="BV74" s="246"/>
      <c r="BW74" s="246"/>
      <c r="BX74" s="246"/>
      <c r="BY74" s="246"/>
      <c r="BZ74" s="246"/>
      <c r="CA74" s="246"/>
      <c r="CB74" s="246"/>
      <c r="CC74" s="246"/>
      <c r="CD74" s="246"/>
      <c r="CE74" s="246"/>
      <c r="CF74" s="246"/>
      <c r="CG74" s="246"/>
      <c r="CH74" s="246"/>
      <c r="CI74" s="246"/>
      <c r="CJ74" s="246"/>
      <c r="CK74" s="246"/>
      <c r="CL74" s="246"/>
      <c r="CM74" s="246"/>
    </row>
    <row r="75" spans="1:91" s="125" customFormat="1" ht="18.75" hidden="1" thickBot="1" x14ac:dyDescent="0.3">
      <c r="A75" s="309"/>
      <c r="B75" s="112">
        <v>31</v>
      </c>
      <c r="C75" s="94" t="s">
        <v>89</v>
      </c>
      <c r="D75" s="106"/>
      <c r="E75" s="113"/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3"/>
        <v>0</v>
      </c>
      <c r="U75" s="291"/>
      <c r="V75" s="245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4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</row>
    <row r="76" spans="1:91" s="125" customFormat="1" ht="36.75" thickBot="1" x14ac:dyDescent="0.3">
      <c r="A76" s="309"/>
      <c r="B76" s="112"/>
      <c r="C76" s="94" t="s">
        <v>90</v>
      </c>
      <c r="D76" s="106">
        <v>2064</v>
      </c>
      <c r="E76" s="113">
        <v>1905150</v>
      </c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3"/>
        <v>0</v>
      </c>
      <c r="U76" s="291"/>
      <c r="V76" s="245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4"/>
      <c r="AK76" s="246"/>
      <c r="AL76" s="246"/>
      <c r="AM76" s="246"/>
      <c r="AN76" s="246"/>
      <c r="AO76" s="246"/>
      <c r="AP76" s="246"/>
      <c r="AQ76" s="246"/>
      <c r="AR76" s="246"/>
      <c r="AS76" s="246"/>
      <c r="AT76" s="246"/>
      <c r="AU76" s="246"/>
      <c r="AV76" s="246"/>
      <c r="AW76" s="246"/>
      <c r="AX76" s="246"/>
      <c r="AY76" s="246"/>
      <c r="AZ76" s="246"/>
      <c r="BA76" s="246"/>
      <c r="BB76" s="246"/>
      <c r="BC76" s="246"/>
      <c r="BD76" s="246"/>
      <c r="BE76" s="246"/>
      <c r="BF76" s="246"/>
      <c r="BG76" s="246"/>
      <c r="BH76" s="246"/>
      <c r="BI76" s="246"/>
      <c r="BJ76" s="246"/>
      <c r="BK76" s="246"/>
      <c r="BL76" s="246"/>
      <c r="BM76" s="246"/>
      <c r="BN76" s="246"/>
      <c r="BO76" s="246"/>
      <c r="BP76" s="246"/>
      <c r="BQ76" s="246"/>
      <c r="BR76" s="246"/>
      <c r="BS76" s="246"/>
      <c r="BT76" s="246"/>
      <c r="BU76" s="246"/>
      <c r="BV76" s="246"/>
      <c r="BW76" s="246"/>
      <c r="BX76" s="246"/>
      <c r="BY76" s="246"/>
      <c r="BZ76" s="246"/>
      <c r="CA76" s="246"/>
      <c r="CB76" s="246"/>
      <c r="CC76" s="246"/>
      <c r="CD76" s="246"/>
      <c r="CE76" s="246"/>
      <c r="CF76" s="246"/>
      <c r="CG76" s="246"/>
      <c r="CH76" s="246"/>
      <c r="CI76" s="246"/>
      <c r="CJ76" s="246"/>
      <c r="CK76" s="246"/>
      <c r="CL76" s="246"/>
      <c r="CM76" s="246"/>
    </row>
    <row r="77" spans="1:91" s="125" customFormat="1" ht="36.75" hidden="1" thickBot="1" x14ac:dyDescent="0.3">
      <c r="A77" s="309"/>
      <c r="B77" s="112">
        <v>32</v>
      </c>
      <c r="C77" s="94" t="s">
        <v>91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3"/>
        <v>0</v>
      </c>
      <c r="U77" s="291"/>
      <c r="V77" s="245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4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</row>
    <row r="78" spans="1:91" s="125" customFormat="1" ht="36.75" hidden="1" thickBot="1" x14ac:dyDescent="0.3">
      <c r="A78" s="309"/>
      <c r="B78" s="112">
        <v>33</v>
      </c>
      <c r="C78" s="94" t="s">
        <v>92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3"/>
        <v>0</v>
      </c>
      <c r="U78" s="291"/>
      <c r="V78" s="245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4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246"/>
      <c r="BV78" s="246"/>
      <c r="BW78" s="246"/>
      <c r="BX78" s="246"/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</row>
    <row r="79" spans="1:91" s="125" customFormat="1" ht="18.75" hidden="1" thickBot="1" x14ac:dyDescent="0.3">
      <c r="A79" s="309"/>
      <c r="B79" s="112">
        <v>53</v>
      </c>
      <c r="C79" s="94" t="s">
        <v>93</v>
      </c>
      <c r="D79" s="106"/>
      <c r="E79" s="113"/>
      <c r="F79" s="114"/>
      <c r="G79" s="115"/>
      <c r="H79" s="115"/>
      <c r="I79" s="115"/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0</v>
      </c>
      <c r="T79" s="111">
        <f t="shared" si="3"/>
        <v>0</v>
      </c>
      <c r="U79" s="291"/>
      <c r="V79" s="245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4"/>
      <c r="AK79" s="246"/>
      <c r="AL79" s="246"/>
      <c r="AM79" s="246"/>
      <c r="AN79" s="246"/>
      <c r="AO79" s="246"/>
      <c r="AP79" s="246"/>
      <c r="AQ79" s="246"/>
      <c r="AR79" s="246"/>
      <c r="AS79" s="246"/>
      <c r="AT79" s="246"/>
      <c r="AU79" s="246"/>
      <c r="AV79" s="246"/>
      <c r="AW79" s="246"/>
      <c r="AX79" s="246"/>
      <c r="AY79" s="246"/>
      <c r="AZ79" s="246"/>
      <c r="BA79" s="246"/>
      <c r="BB79" s="246"/>
      <c r="BC79" s="246"/>
      <c r="BD79" s="246"/>
      <c r="BE79" s="246"/>
      <c r="BF79" s="246"/>
      <c r="BG79" s="246"/>
      <c r="BH79" s="246"/>
      <c r="BI79" s="246"/>
      <c r="BJ79" s="246"/>
      <c r="BK79" s="246"/>
      <c r="BL79" s="246"/>
      <c r="BM79" s="246"/>
      <c r="BN79" s="246"/>
      <c r="BO79" s="246"/>
      <c r="BP79" s="246"/>
      <c r="BQ79" s="246"/>
      <c r="BR79" s="246"/>
      <c r="BS79" s="246"/>
      <c r="BT79" s="246"/>
      <c r="BU79" s="246"/>
      <c r="BV79" s="246"/>
      <c r="BW79" s="246"/>
      <c r="BX79" s="246"/>
      <c r="BY79" s="246"/>
      <c r="BZ79" s="246"/>
      <c r="CA79" s="246"/>
      <c r="CB79" s="246"/>
      <c r="CC79" s="246"/>
      <c r="CD79" s="246"/>
      <c r="CE79" s="246"/>
      <c r="CF79" s="246"/>
      <c r="CG79" s="246"/>
      <c r="CH79" s="246"/>
      <c r="CI79" s="246"/>
      <c r="CJ79" s="246"/>
      <c r="CK79" s="246"/>
      <c r="CL79" s="246"/>
      <c r="CM79" s="246"/>
    </row>
    <row r="80" spans="1:91" s="125" customFormat="1" ht="18.75" thickBot="1" x14ac:dyDescent="0.3">
      <c r="A80" s="309"/>
      <c r="B80" s="112">
        <v>34</v>
      </c>
      <c r="C80" s="94" t="s">
        <v>94</v>
      </c>
      <c r="D80" s="106">
        <v>1589</v>
      </c>
      <c r="E80" s="113">
        <v>28490287</v>
      </c>
      <c r="F80" s="114">
        <v>19943201</v>
      </c>
      <c r="G80" s="115"/>
      <c r="H80" s="115"/>
      <c r="I80" s="115">
        <v>19943201</v>
      </c>
      <c r="J80" s="116"/>
      <c r="K80" s="115"/>
      <c r="L80" s="115"/>
      <c r="M80" s="115"/>
      <c r="N80" s="115"/>
      <c r="O80" s="115"/>
      <c r="P80" s="115"/>
      <c r="Q80" s="115"/>
      <c r="R80" s="115"/>
      <c r="S80" s="117">
        <f t="shared" si="0"/>
        <v>19943201</v>
      </c>
      <c r="T80" s="111">
        <f t="shared" si="3"/>
        <v>0</v>
      </c>
      <c r="U80" s="291"/>
      <c r="V80" s="245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4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  <c r="AU80" s="246"/>
      <c r="AV80" s="246"/>
      <c r="AW80" s="246"/>
      <c r="AX80" s="246"/>
      <c r="AY80" s="246"/>
      <c r="AZ80" s="246"/>
      <c r="BA80" s="246"/>
      <c r="BB80" s="246"/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6"/>
      <c r="BN80" s="246"/>
      <c r="BO80" s="246"/>
      <c r="BP80" s="246"/>
      <c r="BQ80" s="246"/>
      <c r="BR80" s="246"/>
      <c r="BS80" s="246"/>
      <c r="BT80" s="246"/>
      <c r="BU80" s="246"/>
      <c r="BV80" s="246"/>
      <c r="BW80" s="246"/>
      <c r="BX80" s="246"/>
      <c r="BY80" s="246"/>
      <c r="BZ80" s="246"/>
      <c r="CA80" s="246"/>
      <c r="CB80" s="246"/>
      <c r="CC80" s="246"/>
      <c r="CD80" s="246"/>
      <c r="CE80" s="246"/>
      <c r="CF80" s="246"/>
      <c r="CG80" s="246"/>
      <c r="CH80" s="246"/>
      <c r="CI80" s="246"/>
      <c r="CJ80" s="246"/>
      <c r="CK80" s="246"/>
      <c r="CL80" s="246"/>
      <c r="CM80" s="246"/>
    </row>
    <row r="81" spans="1:91" s="125" customFormat="1" ht="18.75" thickBot="1" x14ac:dyDescent="0.3">
      <c r="A81" s="309"/>
      <c r="B81" s="112">
        <v>35</v>
      </c>
      <c r="C81" s="94" t="s">
        <v>95</v>
      </c>
      <c r="D81" s="106">
        <v>1583</v>
      </c>
      <c r="E81" s="113">
        <v>16239400</v>
      </c>
      <c r="F81" s="114">
        <f>+J81</f>
        <v>11367580</v>
      </c>
      <c r="G81" s="115"/>
      <c r="H81" s="115"/>
      <c r="I81" s="115"/>
      <c r="J81" s="116">
        <v>11367580</v>
      </c>
      <c r="K81" s="115"/>
      <c r="L81" s="115"/>
      <c r="M81" s="115"/>
      <c r="N81" s="115"/>
      <c r="O81" s="115"/>
      <c r="P81" s="115"/>
      <c r="Q81" s="115"/>
      <c r="R81" s="115"/>
      <c r="S81" s="117">
        <f t="shared" ref="S81:S111" si="4">SUM(G81:R81)</f>
        <v>11367580</v>
      </c>
      <c r="T81" s="111">
        <f t="shared" si="3"/>
        <v>0</v>
      </c>
      <c r="U81" s="291"/>
      <c r="V81" s="245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4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  <c r="AU81" s="246"/>
      <c r="AV81" s="246"/>
      <c r="AW81" s="246"/>
      <c r="AX81" s="246"/>
      <c r="AY81" s="246"/>
      <c r="AZ81" s="246"/>
      <c r="BA81" s="246"/>
      <c r="BB81" s="246"/>
      <c r="BC81" s="246"/>
      <c r="BD81" s="246"/>
      <c r="BE81" s="246"/>
      <c r="BF81" s="246"/>
      <c r="BG81" s="246"/>
      <c r="BH81" s="246"/>
      <c r="BI81" s="246"/>
      <c r="BJ81" s="246"/>
      <c r="BK81" s="246"/>
      <c r="BL81" s="246"/>
      <c r="BM81" s="246"/>
      <c r="BN81" s="246"/>
      <c r="BO81" s="246"/>
      <c r="BP81" s="246"/>
      <c r="BQ81" s="246"/>
      <c r="BR81" s="246"/>
      <c r="BS81" s="246"/>
      <c r="BT81" s="246"/>
      <c r="BU81" s="246"/>
      <c r="BV81" s="246"/>
      <c r="BW81" s="246"/>
      <c r="BX81" s="246"/>
      <c r="BY81" s="246"/>
      <c r="BZ81" s="246"/>
      <c r="CA81" s="246"/>
      <c r="CB81" s="246"/>
      <c r="CC81" s="246"/>
      <c r="CD81" s="246"/>
      <c r="CE81" s="246"/>
      <c r="CF81" s="246"/>
      <c r="CG81" s="246"/>
      <c r="CH81" s="246"/>
      <c r="CI81" s="246"/>
      <c r="CJ81" s="246"/>
      <c r="CK81" s="246"/>
      <c r="CL81" s="246"/>
      <c r="CM81" s="246"/>
    </row>
    <row r="82" spans="1:91" s="125" customFormat="1" ht="18.75" hidden="1" thickBot="1" x14ac:dyDescent="0.3">
      <c r="A82" s="309"/>
      <c r="B82" s="112">
        <v>36</v>
      </c>
      <c r="C82" s="94" t="s">
        <v>96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4"/>
        <v>0</v>
      </c>
      <c r="T82" s="111">
        <f t="shared" ref="T82:T126" si="5">+F82-S82</f>
        <v>0</v>
      </c>
      <c r="U82" s="291"/>
      <c r="V82" s="245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4"/>
      <c r="AK82" s="246"/>
      <c r="AL82" s="246"/>
      <c r="AM82" s="246"/>
      <c r="AN82" s="246"/>
      <c r="AO82" s="246"/>
      <c r="AP82" s="246"/>
      <c r="AQ82" s="246"/>
      <c r="AR82" s="246"/>
      <c r="AS82" s="246"/>
      <c r="AT82" s="246"/>
      <c r="AU82" s="246"/>
      <c r="AV82" s="246"/>
      <c r="AW82" s="246"/>
      <c r="AX82" s="246"/>
      <c r="AY82" s="246"/>
      <c r="AZ82" s="246"/>
      <c r="BA82" s="246"/>
      <c r="BB82" s="246"/>
      <c r="BC82" s="246"/>
      <c r="BD82" s="246"/>
      <c r="BE82" s="246"/>
      <c r="BF82" s="246"/>
      <c r="BG82" s="246"/>
      <c r="BH82" s="246"/>
      <c r="BI82" s="246"/>
      <c r="BJ82" s="246"/>
      <c r="BK82" s="246"/>
      <c r="BL82" s="246"/>
      <c r="BM82" s="246"/>
      <c r="BN82" s="246"/>
      <c r="BO82" s="246"/>
      <c r="BP82" s="246"/>
      <c r="BQ82" s="246"/>
      <c r="BR82" s="246"/>
      <c r="BS82" s="246"/>
      <c r="BT82" s="246"/>
      <c r="BU82" s="246"/>
      <c r="BV82" s="246"/>
      <c r="BW82" s="246"/>
      <c r="BX82" s="246"/>
      <c r="BY82" s="246"/>
      <c r="BZ82" s="246"/>
      <c r="CA82" s="246"/>
      <c r="CB82" s="246"/>
      <c r="CC82" s="246"/>
      <c r="CD82" s="246"/>
      <c r="CE82" s="246"/>
      <c r="CF82" s="246"/>
      <c r="CG82" s="246"/>
      <c r="CH82" s="246"/>
      <c r="CI82" s="246"/>
      <c r="CJ82" s="246"/>
      <c r="CK82" s="246"/>
      <c r="CL82" s="246"/>
      <c r="CM82" s="246"/>
    </row>
    <row r="83" spans="1:91" s="125" customFormat="1" ht="18.75" hidden="1" thickBot="1" x14ac:dyDescent="0.3">
      <c r="A83" s="309"/>
      <c r="B83" s="112">
        <v>27</v>
      </c>
      <c r="C83" s="94" t="s">
        <v>97</v>
      </c>
      <c r="D83" s="106"/>
      <c r="E83" s="113"/>
      <c r="F83" s="114"/>
      <c r="G83" s="115"/>
      <c r="H83" s="115"/>
      <c r="I83" s="115"/>
      <c r="J83" s="116"/>
      <c r="K83" s="115"/>
      <c r="L83" s="115"/>
      <c r="M83" s="115"/>
      <c r="N83" s="115"/>
      <c r="O83" s="115"/>
      <c r="P83" s="115"/>
      <c r="Q83" s="115"/>
      <c r="R83" s="115"/>
      <c r="S83" s="117">
        <f t="shared" si="4"/>
        <v>0</v>
      </c>
      <c r="T83" s="111">
        <f t="shared" si="5"/>
        <v>0</v>
      </c>
      <c r="U83" s="291"/>
      <c r="V83" s="245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4"/>
      <c r="AK83" s="246"/>
      <c r="AL83" s="246"/>
      <c r="AM83" s="246"/>
      <c r="AN83" s="246"/>
      <c r="AO83" s="246"/>
      <c r="AP83" s="246"/>
      <c r="AQ83" s="246"/>
      <c r="AR83" s="246"/>
      <c r="AS83" s="246"/>
      <c r="AT83" s="246"/>
      <c r="AU83" s="246"/>
      <c r="AV83" s="246"/>
      <c r="AW83" s="246"/>
      <c r="AX83" s="246"/>
      <c r="AY83" s="246"/>
      <c r="AZ83" s="246"/>
      <c r="BA83" s="246"/>
      <c r="BB83" s="246"/>
      <c r="BC83" s="246"/>
      <c r="BD83" s="246"/>
      <c r="BE83" s="246"/>
      <c r="BF83" s="246"/>
      <c r="BG83" s="246"/>
      <c r="BH83" s="246"/>
      <c r="BI83" s="246"/>
      <c r="BJ83" s="246"/>
      <c r="BK83" s="246"/>
      <c r="BL83" s="246"/>
      <c r="BM83" s="246"/>
      <c r="BN83" s="246"/>
      <c r="BO83" s="246"/>
      <c r="BP83" s="246"/>
      <c r="BQ83" s="246"/>
      <c r="BR83" s="246"/>
      <c r="BS83" s="246"/>
      <c r="BT83" s="246"/>
      <c r="BU83" s="246"/>
      <c r="BV83" s="246"/>
      <c r="BW83" s="246"/>
      <c r="BX83" s="246"/>
      <c r="BY83" s="246"/>
      <c r="BZ83" s="246"/>
      <c r="CA83" s="246"/>
      <c r="CB83" s="246"/>
      <c r="CC83" s="246"/>
      <c r="CD83" s="246"/>
      <c r="CE83" s="246"/>
      <c r="CF83" s="246"/>
      <c r="CG83" s="246"/>
      <c r="CH83" s="246"/>
      <c r="CI83" s="246"/>
      <c r="CJ83" s="246"/>
      <c r="CK83" s="246"/>
      <c r="CL83" s="246"/>
      <c r="CM83" s="246"/>
    </row>
    <row r="84" spans="1:91" s="125" customFormat="1" ht="36.75" thickBot="1" x14ac:dyDescent="0.3">
      <c r="A84" s="309"/>
      <c r="B84" s="112">
        <v>37</v>
      </c>
      <c r="C84" s="94" t="s">
        <v>98</v>
      </c>
      <c r="D84" s="106">
        <v>1577</v>
      </c>
      <c r="E84" s="113">
        <v>110397</v>
      </c>
      <c r="F84" s="114">
        <f>+J84</f>
        <v>110397</v>
      </c>
      <c r="G84" s="115"/>
      <c r="H84" s="115"/>
      <c r="I84" s="115"/>
      <c r="J84" s="116">
        <v>110397</v>
      </c>
      <c r="K84" s="115"/>
      <c r="L84" s="115"/>
      <c r="M84" s="115"/>
      <c r="N84" s="115"/>
      <c r="O84" s="115"/>
      <c r="P84" s="115"/>
      <c r="Q84" s="115"/>
      <c r="R84" s="115"/>
      <c r="S84" s="117">
        <f t="shared" si="4"/>
        <v>110397</v>
      </c>
      <c r="T84" s="111">
        <f t="shared" si="5"/>
        <v>0</v>
      </c>
      <c r="U84" s="291"/>
      <c r="V84" s="245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4"/>
      <c r="AK84" s="246"/>
      <c r="AL84" s="246"/>
      <c r="AM84" s="246"/>
      <c r="AN84" s="246"/>
      <c r="AO84" s="246"/>
      <c r="AP84" s="246"/>
      <c r="AQ84" s="246"/>
      <c r="AR84" s="246"/>
      <c r="AS84" s="246"/>
      <c r="AT84" s="246"/>
      <c r="AU84" s="246"/>
      <c r="AV84" s="246"/>
      <c r="AW84" s="246"/>
      <c r="AX84" s="246"/>
      <c r="AY84" s="246"/>
      <c r="AZ84" s="246"/>
      <c r="BA84" s="246"/>
      <c r="BB84" s="246"/>
      <c r="BC84" s="246"/>
      <c r="BD84" s="246"/>
      <c r="BE84" s="246"/>
      <c r="BF84" s="246"/>
      <c r="BG84" s="246"/>
      <c r="BH84" s="246"/>
      <c r="BI84" s="246"/>
      <c r="BJ84" s="246"/>
      <c r="BK84" s="246"/>
      <c r="BL84" s="246"/>
      <c r="BM84" s="246"/>
      <c r="BN84" s="246"/>
      <c r="BO84" s="246"/>
      <c r="BP84" s="246"/>
      <c r="BQ84" s="246"/>
      <c r="BR84" s="246"/>
      <c r="BS84" s="246"/>
      <c r="BT84" s="246"/>
      <c r="BU84" s="246"/>
      <c r="BV84" s="246"/>
      <c r="BW84" s="246"/>
      <c r="BX84" s="246"/>
      <c r="BY84" s="246"/>
      <c r="BZ84" s="246"/>
      <c r="CA84" s="246"/>
      <c r="CB84" s="246"/>
      <c r="CC84" s="246"/>
      <c r="CD84" s="246"/>
      <c r="CE84" s="246"/>
      <c r="CF84" s="246"/>
      <c r="CG84" s="246"/>
      <c r="CH84" s="246"/>
      <c r="CI84" s="246"/>
      <c r="CJ84" s="246"/>
      <c r="CK84" s="246"/>
      <c r="CL84" s="246"/>
      <c r="CM84" s="246"/>
    </row>
    <row r="85" spans="1:91" s="125" customFormat="1" ht="36.75" hidden="1" thickBot="1" x14ac:dyDescent="0.3">
      <c r="A85" s="309"/>
      <c r="B85" s="112">
        <v>38</v>
      </c>
      <c r="C85" s="94" t="s">
        <v>99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4"/>
        <v>0</v>
      </c>
      <c r="T85" s="111">
        <f t="shared" si="5"/>
        <v>0</v>
      </c>
      <c r="U85" s="291"/>
      <c r="V85" s="245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4"/>
      <c r="AK85" s="246"/>
      <c r="AL85" s="246"/>
      <c r="AM85" s="246"/>
      <c r="AN85" s="246"/>
      <c r="AO85" s="246"/>
      <c r="AP85" s="246"/>
      <c r="AQ85" s="246"/>
      <c r="AR85" s="246"/>
      <c r="AS85" s="246"/>
      <c r="AT85" s="246"/>
      <c r="AU85" s="246"/>
      <c r="AV85" s="246"/>
      <c r="AW85" s="246"/>
      <c r="AX85" s="246"/>
      <c r="AY85" s="246"/>
      <c r="AZ85" s="246"/>
      <c r="BA85" s="246"/>
      <c r="BB85" s="246"/>
      <c r="BC85" s="246"/>
      <c r="BD85" s="246"/>
      <c r="BE85" s="246"/>
      <c r="BF85" s="246"/>
      <c r="BG85" s="246"/>
      <c r="BH85" s="246"/>
      <c r="BI85" s="246"/>
      <c r="BJ85" s="246"/>
      <c r="BK85" s="246"/>
      <c r="BL85" s="246"/>
      <c r="BM85" s="246"/>
      <c r="BN85" s="246"/>
      <c r="BO85" s="246"/>
      <c r="BP85" s="246"/>
      <c r="BQ85" s="246"/>
      <c r="BR85" s="246"/>
      <c r="BS85" s="246"/>
      <c r="BT85" s="246"/>
      <c r="BU85" s="246"/>
      <c r="BV85" s="246"/>
      <c r="BW85" s="246"/>
      <c r="BX85" s="246"/>
      <c r="BY85" s="246"/>
      <c r="BZ85" s="246"/>
      <c r="CA85" s="246"/>
      <c r="CB85" s="246"/>
      <c r="CC85" s="246"/>
      <c r="CD85" s="246"/>
      <c r="CE85" s="246"/>
      <c r="CF85" s="246"/>
      <c r="CG85" s="246"/>
      <c r="CH85" s="246"/>
      <c r="CI85" s="246"/>
      <c r="CJ85" s="246"/>
      <c r="CK85" s="246"/>
      <c r="CL85" s="246"/>
      <c r="CM85" s="246"/>
    </row>
    <row r="86" spans="1:91" s="125" customFormat="1" ht="18.75" hidden="1" thickBot="1" x14ac:dyDescent="0.3">
      <c r="A86" s="309"/>
      <c r="B86" s="112"/>
      <c r="C86" s="94" t="s">
        <v>100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4"/>
        <v>0</v>
      </c>
      <c r="T86" s="111">
        <f t="shared" si="5"/>
        <v>0</v>
      </c>
      <c r="U86" s="291"/>
      <c r="V86" s="245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4"/>
      <c r="AK86" s="246"/>
      <c r="AL86" s="246"/>
      <c r="AM86" s="246"/>
      <c r="AN86" s="246"/>
      <c r="AO86" s="246"/>
      <c r="AP86" s="246"/>
      <c r="AQ86" s="246"/>
      <c r="AR86" s="246"/>
      <c r="AS86" s="246"/>
      <c r="AT86" s="246"/>
      <c r="AU86" s="246"/>
      <c r="AV86" s="246"/>
      <c r="AW86" s="246"/>
      <c r="AX86" s="246"/>
      <c r="AY86" s="246"/>
      <c r="AZ86" s="246"/>
      <c r="BA86" s="246"/>
      <c r="BB86" s="246"/>
      <c r="BC86" s="246"/>
      <c r="BD86" s="246"/>
      <c r="BE86" s="246"/>
      <c r="BF86" s="246"/>
      <c r="BG86" s="246"/>
      <c r="BH86" s="246"/>
      <c r="BI86" s="246"/>
      <c r="BJ86" s="246"/>
      <c r="BK86" s="246"/>
      <c r="BL86" s="246"/>
      <c r="BM86" s="246"/>
      <c r="BN86" s="246"/>
      <c r="BO86" s="246"/>
      <c r="BP86" s="246"/>
      <c r="BQ86" s="246"/>
      <c r="BR86" s="246"/>
      <c r="BS86" s="246"/>
      <c r="BT86" s="246"/>
      <c r="BU86" s="246"/>
      <c r="BV86" s="246"/>
      <c r="BW86" s="246"/>
      <c r="BX86" s="246"/>
      <c r="BY86" s="246"/>
      <c r="BZ86" s="246"/>
      <c r="CA86" s="246"/>
      <c r="CB86" s="246"/>
      <c r="CC86" s="246"/>
      <c r="CD86" s="246"/>
      <c r="CE86" s="246"/>
      <c r="CF86" s="246"/>
      <c r="CG86" s="246"/>
      <c r="CH86" s="246"/>
      <c r="CI86" s="246"/>
      <c r="CJ86" s="246"/>
      <c r="CK86" s="246"/>
      <c r="CL86" s="246"/>
      <c r="CM86" s="246"/>
    </row>
    <row r="87" spans="1:91" s="125" customFormat="1" ht="18.75" hidden="1" thickBot="1" x14ac:dyDescent="0.3">
      <c r="A87" s="309"/>
      <c r="B87" s="112">
        <v>59</v>
      </c>
      <c r="C87" s="94" t="s">
        <v>101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4"/>
        <v>0</v>
      </c>
      <c r="T87" s="111">
        <f t="shared" si="5"/>
        <v>0</v>
      </c>
      <c r="U87" s="291"/>
      <c r="V87" s="245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4"/>
      <c r="AK87" s="246"/>
      <c r="AL87" s="246"/>
      <c r="AM87" s="246"/>
      <c r="AN87" s="246"/>
      <c r="AO87" s="246"/>
      <c r="AP87" s="246"/>
      <c r="AQ87" s="246"/>
      <c r="AR87" s="246"/>
      <c r="AS87" s="246"/>
      <c r="AT87" s="246"/>
      <c r="AU87" s="246"/>
      <c r="AV87" s="246"/>
      <c r="AW87" s="246"/>
      <c r="AX87" s="246"/>
      <c r="AY87" s="246"/>
      <c r="AZ87" s="246"/>
      <c r="BA87" s="246"/>
      <c r="BB87" s="246"/>
      <c r="BC87" s="246"/>
      <c r="BD87" s="246"/>
      <c r="BE87" s="246"/>
      <c r="BF87" s="246"/>
      <c r="BG87" s="246"/>
      <c r="BH87" s="246"/>
      <c r="BI87" s="246"/>
      <c r="BJ87" s="246"/>
      <c r="BK87" s="246"/>
      <c r="BL87" s="246"/>
      <c r="BM87" s="246"/>
      <c r="BN87" s="246"/>
      <c r="BO87" s="246"/>
      <c r="BP87" s="246"/>
      <c r="BQ87" s="246"/>
      <c r="BR87" s="246"/>
      <c r="BS87" s="246"/>
      <c r="BT87" s="246"/>
      <c r="BU87" s="246"/>
      <c r="BV87" s="246"/>
      <c r="BW87" s="246"/>
      <c r="BX87" s="246"/>
      <c r="BY87" s="246"/>
      <c r="BZ87" s="246"/>
      <c r="CA87" s="246"/>
      <c r="CB87" s="246"/>
      <c r="CC87" s="246"/>
      <c r="CD87" s="246"/>
      <c r="CE87" s="246"/>
      <c r="CF87" s="246"/>
      <c r="CG87" s="246"/>
      <c r="CH87" s="246"/>
      <c r="CI87" s="246"/>
      <c r="CJ87" s="246"/>
      <c r="CK87" s="246"/>
      <c r="CL87" s="246"/>
      <c r="CM87" s="246"/>
    </row>
    <row r="88" spans="1:91" s="125" customFormat="1" ht="18.75" hidden="1" thickBot="1" x14ac:dyDescent="0.3">
      <c r="A88" s="309"/>
      <c r="B88" s="112">
        <v>60</v>
      </c>
      <c r="C88" s="94" t="s">
        <v>102</v>
      </c>
      <c r="D88" s="106"/>
      <c r="E88" s="113"/>
      <c r="F88" s="114"/>
      <c r="G88" s="115"/>
      <c r="H88" s="115"/>
      <c r="I88" s="115"/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4"/>
        <v>0</v>
      </c>
      <c r="T88" s="111">
        <f t="shared" si="5"/>
        <v>0</v>
      </c>
      <c r="U88" s="291"/>
      <c r="V88" s="245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4"/>
      <c r="AK88" s="246"/>
      <c r="AL88" s="246"/>
      <c r="AM88" s="246"/>
      <c r="AN88" s="246"/>
      <c r="AO88" s="246"/>
      <c r="AP88" s="246"/>
      <c r="AQ88" s="246"/>
      <c r="AR88" s="246"/>
      <c r="AS88" s="246"/>
      <c r="AT88" s="246"/>
      <c r="AU88" s="246"/>
      <c r="AV88" s="246"/>
      <c r="AW88" s="246"/>
      <c r="AX88" s="246"/>
      <c r="AY88" s="246"/>
      <c r="AZ88" s="246"/>
      <c r="BA88" s="246"/>
      <c r="BB88" s="246"/>
      <c r="BC88" s="246"/>
      <c r="BD88" s="246"/>
      <c r="BE88" s="246"/>
      <c r="BF88" s="246"/>
      <c r="BG88" s="246"/>
      <c r="BH88" s="246"/>
      <c r="BI88" s="246"/>
      <c r="BJ88" s="246"/>
      <c r="BK88" s="246"/>
      <c r="BL88" s="246"/>
      <c r="BM88" s="246"/>
      <c r="BN88" s="246"/>
      <c r="BO88" s="246"/>
      <c r="BP88" s="246"/>
      <c r="BQ88" s="246"/>
      <c r="BR88" s="246"/>
      <c r="BS88" s="246"/>
      <c r="BT88" s="246"/>
      <c r="BU88" s="246"/>
      <c r="BV88" s="246"/>
      <c r="BW88" s="246"/>
      <c r="BX88" s="246"/>
      <c r="BY88" s="246"/>
      <c r="BZ88" s="246"/>
      <c r="CA88" s="246"/>
      <c r="CB88" s="246"/>
      <c r="CC88" s="246"/>
      <c r="CD88" s="246"/>
      <c r="CE88" s="246"/>
      <c r="CF88" s="246"/>
      <c r="CG88" s="246"/>
      <c r="CH88" s="246"/>
      <c r="CI88" s="246"/>
      <c r="CJ88" s="246"/>
      <c r="CK88" s="246"/>
      <c r="CL88" s="246"/>
      <c r="CM88" s="246"/>
    </row>
    <row r="89" spans="1:91" s="125" customFormat="1" ht="18.75" thickBot="1" x14ac:dyDescent="0.3">
      <c r="A89" s="309"/>
      <c r="B89" s="112">
        <v>39</v>
      </c>
      <c r="C89" s="94" t="s">
        <v>103</v>
      </c>
      <c r="D89" s="106">
        <v>2065</v>
      </c>
      <c r="E89" s="113">
        <v>16375412</v>
      </c>
      <c r="F89" s="114">
        <f>+J89</f>
        <v>11462788</v>
      </c>
      <c r="G89" s="115"/>
      <c r="H89" s="115"/>
      <c r="I89" s="115"/>
      <c r="J89" s="116">
        <v>11462788</v>
      </c>
      <c r="K89" s="115"/>
      <c r="L89" s="115"/>
      <c r="M89" s="115"/>
      <c r="N89" s="115"/>
      <c r="O89" s="115"/>
      <c r="P89" s="115"/>
      <c r="Q89" s="115"/>
      <c r="R89" s="115"/>
      <c r="S89" s="117">
        <f t="shared" si="4"/>
        <v>11462788</v>
      </c>
      <c r="T89" s="111">
        <f t="shared" si="5"/>
        <v>0</v>
      </c>
      <c r="U89" s="291"/>
      <c r="V89" s="245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4"/>
      <c r="AK89" s="246"/>
      <c r="AL89" s="246"/>
      <c r="AM89" s="246"/>
      <c r="AN89" s="246"/>
      <c r="AO89" s="246"/>
      <c r="AP89" s="246"/>
      <c r="AQ89" s="246"/>
      <c r="AR89" s="246"/>
      <c r="AS89" s="246"/>
      <c r="AT89" s="246"/>
      <c r="AU89" s="246"/>
      <c r="AV89" s="246"/>
      <c r="AW89" s="246"/>
      <c r="AX89" s="246"/>
      <c r="AY89" s="246"/>
      <c r="AZ89" s="246"/>
      <c r="BA89" s="246"/>
      <c r="BB89" s="246"/>
      <c r="BC89" s="246"/>
      <c r="BD89" s="246"/>
      <c r="BE89" s="246"/>
      <c r="BF89" s="246"/>
      <c r="BG89" s="246"/>
      <c r="BH89" s="246"/>
      <c r="BI89" s="246"/>
      <c r="BJ89" s="246"/>
      <c r="BK89" s="246"/>
      <c r="BL89" s="246"/>
      <c r="BM89" s="246"/>
      <c r="BN89" s="246"/>
      <c r="BO89" s="246"/>
      <c r="BP89" s="246"/>
      <c r="BQ89" s="246"/>
      <c r="BR89" s="246"/>
      <c r="BS89" s="246"/>
      <c r="BT89" s="246"/>
      <c r="BU89" s="246"/>
      <c r="BV89" s="246"/>
      <c r="BW89" s="246"/>
      <c r="BX89" s="246"/>
      <c r="BY89" s="246"/>
      <c r="BZ89" s="246"/>
      <c r="CA89" s="246"/>
      <c r="CB89" s="246"/>
      <c r="CC89" s="246"/>
      <c r="CD89" s="246"/>
      <c r="CE89" s="246"/>
      <c r="CF89" s="246"/>
      <c r="CG89" s="246"/>
      <c r="CH89" s="246"/>
      <c r="CI89" s="246"/>
      <c r="CJ89" s="246"/>
      <c r="CK89" s="246"/>
      <c r="CL89" s="246"/>
      <c r="CM89" s="246"/>
    </row>
    <row r="90" spans="1:91" s="125" customFormat="1" ht="18.75" hidden="1" thickBot="1" x14ac:dyDescent="0.3">
      <c r="A90" s="309"/>
      <c r="B90" s="112">
        <v>40</v>
      </c>
      <c r="C90" s="94" t="s">
        <v>104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4"/>
        <v>0</v>
      </c>
      <c r="T90" s="111">
        <f t="shared" si="5"/>
        <v>0</v>
      </c>
      <c r="U90" s="291"/>
      <c r="V90" s="245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4"/>
      <c r="AK90" s="246"/>
      <c r="AL90" s="246"/>
      <c r="AM90" s="246"/>
      <c r="AN90" s="246"/>
      <c r="AO90" s="246"/>
      <c r="AP90" s="246"/>
      <c r="AQ90" s="246"/>
      <c r="AR90" s="246"/>
      <c r="AS90" s="246"/>
      <c r="AT90" s="246"/>
      <c r="AU90" s="246"/>
      <c r="AV90" s="246"/>
      <c r="AW90" s="246"/>
      <c r="AX90" s="246"/>
      <c r="AY90" s="246"/>
      <c r="AZ90" s="246"/>
      <c r="BA90" s="246"/>
      <c r="BB90" s="246"/>
      <c r="BC90" s="246"/>
      <c r="BD90" s="246"/>
      <c r="BE90" s="246"/>
      <c r="BF90" s="246"/>
      <c r="BG90" s="246"/>
      <c r="BH90" s="246"/>
      <c r="BI90" s="246"/>
      <c r="BJ90" s="246"/>
      <c r="BK90" s="246"/>
      <c r="BL90" s="246"/>
      <c r="BM90" s="246"/>
      <c r="BN90" s="246"/>
      <c r="BO90" s="246"/>
      <c r="BP90" s="246"/>
      <c r="BQ90" s="246"/>
      <c r="BR90" s="246"/>
      <c r="BS90" s="246"/>
      <c r="BT90" s="246"/>
      <c r="BU90" s="246"/>
      <c r="BV90" s="246"/>
      <c r="BW90" s="246"/>
      <c r="BX90" s="246"/>
      <c r="BY90" s="246"/>
      <c r="BZ90" s="246"/>
      <c r="CA90" s="246"/>
      <c r="CB90" s="246"/>
      <c r="CC90" s="246"/>
      <c r="CD90" s="246"/>
      <c r="CE90" s="246"/>
      <c r="CF90" s="246"/>
      <c r="CG90" s="246"/>
      <c r="CH90" s="246"/>
      <c r="CI90" s="246"/>
      <c r="CJ90" s="246"/>
      <c r="CK90" s="246"/>
      <c r="CL90" s="246"/>
      <c r="CM90" s="246"/>
    </row>
    <row r="91" spans="1:91" s="125" customFormat="1" ht="36.75" hidden="1" thickBot="1" x14ac:dyDescent="0.3">
      <c r="A91" s="309"/>
      <c r="B91" s="112">
        <v>41</v>
      </c>
      <c r="C91" s="94" t="s">
        <v>105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4"/>
        <v>0</v>
      </c>
      <c r="T91" s="111">
        <f t="shared" si="5"/>
        <v>0</v>
      </c>
      <c r="U91" s="291"/>
      <c r="V91" s="245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4"/>
      <c r="AK91" s="246"/>
      <c r="AL91" s="246"/>
      <c r="AM91" s="246"/>
      <c r="AN91" s="246"/>
      <c r="AO91" s="246"/>
      <c r="AP91" s="246"/>
      <c r="AQ91" s="246"/>
      <c r="AR91" s="246"/>
      <c r="AS91" s="246"/>
      <c r="AT91" s="246"/>
      <c r="AU91" s="246"/>
      <c r="AV91" s="246"/>
      <c r="AW91" s="246"/>
      <c r="AX91" s="246"/>
      <c r="AY91" s="246"/>
      <c r="AZ91" s="246"/>
      <c r="BA91" s="246"/>
      <c r="BB91" s="246"/>
      <c r="BC91" s="246"/>
      <c r="BD91" s="246"/>
      <c r="BE91" s="246"/>
      <c r="BF91" s="246"/>
      <c r="BG91" s="246"/>
      <c r="BH91" s="246"/>
      <c r="BI91" s="246"/>
      <c r="BJ91" s="246"/>
      <c r="BK91" s="246"/>
      <c r="BL91" s="246"/>
      <c r="BM91" s="246"/>
      <c r="BN91" s="246"/>
      <c r="BO91" s="246"/>
      <c r="BP91" s="246"/>
      <c r="BQ91" s="246"/>
      <c r="BR91" s="246"/>
      <c r="BS91" s="246"/>
      <c r="BT91" s="246"/>
      <c r="BU91" s="246"/>
      <c r="BV91" s="246"/>
      <c r="BW91" s="246"/>
      <c r="BX91" s="246"/>
      <c r="BY91" s="246"/>
      <c r="BZ91" s="246"/>
      <c r="CA91" s="246"/>
      <c r="CB91" s="246"/>
      <c r="CC91" s="246"/>
      <c r="CD91" s="246"/>
      <c r="CE91" s="246"/>
      <c r="CF91" s="246"/>
      <c r="CG91" s="246"/>
      <c r="CH91" s="246"/>
      <c r="CI91" s="246"/>
      <c r="CJ91" s="246"/>
      <c r="CK91" s="246"/>
      <c r="CL91" s="246"/>
      <c r="CM91" s="246"/>
    </row>
    <row r="92" spans="1:91" s="125" customFormat="1" ht="18.75" hidden="1" thickBot="1" x14ac:dyDescent="0.3">
      <c r="A92" s="309"/>
      <c r="B92" s="112">
        <v>42</v>
      </c>
      <c r="C92" s="94" t="s">
        <v>106</v>
      </c>
      <c r="D92" s="106"/>
      <c r="E92" s="113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4"/>
        <v>0</v>
      </c>
      <c r="T92" s="111">
        <f t="shared" si="5"/>
        <v>0</v>
      </c>
      <c r="U92" s="291"/>
      <c r="V92" s="245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4"/>
      <c r="AK92" s="246"/>
      <c r="AL92" s="246"/>
      <c r="AM92" s="246"/>
      <c r="AN92" s="246"/>
      <c r="AO92" s="246"/>
      <c r="AP92" s="246"/>
      <c r="AQ92" s="246"/>
      <c r="AR92" s="246"/>
      <c r="AS92" s="246"/>
      <c r="AT92" s="246"/>
      <c r="AU92" s="246"/>
      <c r="AV92" s="246"/>
      <c r="AW92" s="246"/>
      <c r="AX92" s="246"/>
      <c r="AY92" s="246"/>
      <c r="AZ92" s="246"/>
      <c r="BA92" s="246"/>
      <c r="BB92" s="246"/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6"/>
      <c r="BN92" s="246"/>
      <c r="BO92" s="246"/>
      <c r="BP92" s="246"/>
      <c r="BQ92" s="246"/>
      <c r="BR92" s="246"/>
      <c r="BS92" s="246"/>
      <c r="BT92" s="246"/>
      <c r="BU92" s="246"/>
      <c r="BV92" s="246"/>
      <c r="BW92" s="246"/>
      <c r="BX92" s="246"/>
      <c r="BY92" s="246"/>
      <c r="BZ92" s="246"/>
      <c r="CA92" s="246"/>
      <c r="CB92" s="246"/>
      <c r="CC92" s="246"/>
      <c r="CD92" s="246"/>
      <c r="CE92" s="246"/>
      <c r="CF92" s="246"/>
      <c r="CG92" s="246"/>
      <c r="CH92" s="246"/>
      <c r="CI92" s="246"/>
      <c r="CJ92" s="246"/>
      <c r="CK92" s="246"/>
      <c r="CL92" s="246"/>
      <c r="CM92" s="246"/>
    </row>
    <row r="93" spans="1:91" s="125" customFormat="1" ht="36.75" hidden="1" thickBot="1" x14ac:dyDescent="0.3">
      <c r="A93" s="309"/>
      <c r="B93" s="112">
        <v>31</v>
      </c>
      <c r="C93" s="94" t="s">
        <v>107</v>
      </c>
      <c r="D93" s="106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4"/>
        <v>0</v>
      </c>
      <c r="T93" s="111">
        <f t="shared" si="5"/>
        <v>0</v>
      </c>
      <c r="U93" s="291"/>
      <c r="V93" s="245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4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</row>
    <row r="94" spans="1:91" s="125" customFormat="1" ht="18.75" hidden="1" thickBot="1" x14ac:dyDescent="0.3">
      <c r="A94" s="309"/>
      <c r="B94" s="112">
        <v>43</v>
      </c>
      <c r="C94" s="94" t="s">
        <v>108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4"/>
        <v>0</v>
      </c>
      <c r="T94" s="111">
        <f t="shared" si="5"/>
        <v>0</v>
      </c>
      <c r="U94" s="291"/>
      <c r="V94" s="245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4"/>
      <c r="AK94" s="246"/>
      <c r="AL94" s="246"/>
      <c r="AM94" s="246"/>
      <c r="AN94" s="246"/>
      <c r="AO94" s="246"/>
      <c r="AP94" s="246"/>
      <c r="AQ94" s="246"/>
      <c r="AR94" s="246"/>
      <c r="AS94" s="246"/>
      <c r="AT94" s="246"/>
      <c r="AU94" s="246"/>
      <c r="AV94" s="246"/>
      <c r="AW94" s="246"/>
      <c r="AX94" s="246"/>
      <c r="AY94" s="246"/>
      <c r="AZ94" s="246"/>
      <c r="BA94" s="246"/>
      <c r="BB94" s="246"/>
      <c r="BC94" s="246"/>
      <c r="BD94" s="246"/>
      <c r="BE94" s="246"/>
      <c r="BF94" s="246"/>
      <c r="BG94" s="246"/>
      <c r="BH94" s="246"/>
      <c r="BI94" s="246"/>
      <c r="BJ94" s="246"/>
      <c r="BK94" s="246"/>
      <c r="BL94" s="246"/>
      <c r="BM94" s="246"/>
      <c r="BN94" s="246"/>
      <c r="BO94" s="246"/>
      <c r="BP94" s="246"/>
      <c r="BQ94" s="246"/>
      <c r="BR94" s="246"/>
      <c r="BS94" s="246"/>
      <c r="BT94" s="246"/>
      <c r="BU94" s="246"/>
      <c r="BV94" s="246"/>
      <c r="BW94" s="246"/>
      <c r="BX94" s="246"/>
      <c r="BY94" s="246"/>
      <c r="BZ94" s="246"/>
      <c r="CA94" s="246"/>
      <c r="CB94" s="246"/>
      <c r="CC94" s="246"/>
      <c r="CD94" s="246"/>
      <c r="CE94" s="246"/>
      <c r="CF94" s="246"/>
      <c r="CG94" s="246"/>
      <c r="CH94" s="246"/>
      <c r="CI94" s="246"/>
      <c r="CJ94" s="246"/>
      <c r="CK94" s="246"/>
      <c r="CL94" s="246"/>
      <c r="CM94" s="246"/>
    </row>
    <row r="95" spans="1:91" s="125" customFormat="1" ht="36.75" hidden="1" thickBot="1" x14ac:dyDescent="0.3">
      <c r="A95" s="309"/>
      <c r="B95" s="112">
        <v>32</v>
      </c>
      <c r="C95" s="94" t="s">
        <v>109</v>
      </c>
      <c r="D95" s="106"/>
      <c r="E95" s="113"/>
      <c r="F95" s="114"/>
      <c r="G95" s="115"/>
      <c r="H95" s="115"/>
      <c r="I95" s="115"/>
      <c r="J95" s="116"/>
      <c r="K95" s="115"/>
      <c r="L95" s="115"/>
      <c r="M95" s="115"/>
      <c r="N95" s="115"/>
      <c r="O95" s="115"/>
      <c r="P95" s="115"/>
      <c r="Q95" s="115"/>
      <c r="R95" s="115"/>
      <c r="S95" s="117">
        <f t="shared" si="4"/>
        <v>0</v>
      </c>
      <c r="T95" s="111">
        <f t="shared" si="5"/>
        <v>0</v>
      </c>
      <c r="U95" s="291"/>
      <c r="V95" s="245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4"/>
      <c r="AK95" s="246"/>
      <c r="AL95" s="246"/>
      <c r="AM95" s="246"/>
      <c r="AN95" s="246"/>
      <c r="AO95" s="246"/>
      <c r="AP95" s="246"/>
      <c r="AQ95" s="246"/>
      <c r="AR95" s="246"/>
      <c r="AS95" s="246"/>
      <c r="AT95" s="246"/>
      <c r="AU95" s="246"/>
      <c r="AV95" s="246"/>
      <c r="AW95" s="246"/>
      <c r="AX95" s="246"/>
      <c r="AY95" s="246"/>
      <c r="AZ95" s="246"/>
      <c r="BA95" s="246"/>
      <c r="BB95" s="246"/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6"/>
      <c r="BN95" s="246"/>
      <c r="BO95" s="246"/>
      <c r="BP95" s="246"/>
      <c r="BQ95" s="246"/>
      <c r="BR95" s="246"/>
      <c r="BS95" s="246"/>
      <c r="BT95" s="246"/>
      <c r="BU95" s="246"/>
      <c r="BV95" s="246"/>
      <c r="BW95" s="246"/>
      <c r="BX95" s="246"/>
      <c r="BY95" s="246"/>
      <c r="BZ95" s="246"/>
      <c r="CA95" s="246"/>
      <c r="CB95" s="246"/>
      <c r="CC95" s="246"/>
      <c r="CD95" s="246"/>
      <c r="CE95" s="246"/>
      <c r="CF95" s="246"/>
      <c r="CG95" s="246"/>
      <c r="CH95" s="246"/>
      <c r="CI95" s="246"/>
      <c r="CJ95" s="246"/>
      <c r="CK95" s="246"/>
      <c r="CL95" s="246"/>
      <c r="CM95" s="246"/>
    </row>
    <row r="96" spans="1:91" s="125" customFormat="1" ht="36.75" thickBot="1" x14ac:dyDescent="0.3">
      <c r="A96" s="309"/>
      <c r="B96" s="112">
        <v>33</v>
      </c>
      <c r="C96" s="94" t="s">
        <v>110</v>
      </c>
      <c r="D96" s="106">
        <v>1581</v>
      </c>
      <c r="E96" s="113">
        <v>1781923</v>
      </c>
      <c r="F96" s="114">
        <f>+J96</f>
        <v>1247346</v>
      </c>
      <c r="G96" s="115"/>
      <c r="H96" s="115"/>
      <c r="I96" s="115"/>
      <c r="J96" s="116">
        <v>1247346</v>
      </c>
      <c r="K96" s="115"/>
      <c r="L96" s="115"/>
      <c r="M96" s="115"/>
      <c r="N96" s="115"/>
      <c r="O96" s="115"/>
      <c r="P96" s="115"/>
      <c r="Q96" s="115"/>
      <c r="R96" s="115"/>
      <c r="S96" s="117">
        <f t="shared" si="4"/>
        <v>1247346</v>
      </c>
      <c r="T96" s="111">
        <f t="shared" si="5"/>
        <v>0</v>
      </c>
      <c r="U96" s="291"/>
      <c r="V96" s="245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4"/>
      <c r="AK96" s="246"/>
      <c r="AL96" s="246"/>
      <c r="AM96" s="246"/>
      <c r="AN96" s="246"/>
      <c r="AO96" s="246"/>
      <c r="AP96" s="246"/>
      <c r="AQ96" s="246"/>
      <c r="AR96" s="246"/>
      <c r="AS96" s="246"/>
      <c r="AT96" s="246"/>
      <c r="AU96" s="246"/>
      <c r="AV96" s="246"/>
      <c r="AW96" s="246"/>
      <c r="AX96" s="246"/>
      <c r="AY96" s="246"/>
      <c r="AZ96" s="246"/>
      <c r="BA96" s="246"/>
      <c r="BB96" s="246"/>
      <c r="BC96" s="246"/>
      <c r="BD96" s="246"/>
      <c r="BE96" s="246"/>
      <c r="BF96" s="246"/>
      <c r="BG96" s="246"/>
      <c r="BH96" s="246"/>
      <c r="BI96" s="246"/>
      <c r="BJ96" s="246"/>
      <c r="BK96" s="246"/>
      <c r="BL96" s="246"/>
      <c r="BM96" s="246"/>
      <c r="BN96" s="246"/>
      <c r="BO96" s="246"/>
      <c r="BP96" s="246"/>
      <c r="BQ96" s="246"/>
      <c r="BR96" s="246"/>
      <c r="BS96" s="246"/>
      <c r="BT96" s="246"/>
      <c r="BU96" s="246"/>
      <c r="BV96" s="246"/>
      <c r="BW96" s="246"/>
      <c r="BX96" s="246"/>
      <c r="BY96" s="246"/>
      <c r="BZ96" s="246"/>
      <c r="CA96" s="246"/>
      <c r="CB96" s="246"/>
      <c r="CC96" s="246"/>
      <c r="CD96" s="246"/>
      <c r="CE96" s="246"/>
      <c r="CF96" s="246"/>
      <c r="CG96" s="246"/>
      <c r="CH96" s="246"/>
      <c r="CI96" s="246"/>
      <c r="CJ96" s="246"/>
      <c r="CK96" s="246"/>
      <c r="CL96" s="246"/>
      <c r="CM96" s="246"/>
    </row>
    <row r="97" spans="1:91" s="125" customFormat="1" ht="18.75" hidden="1" thickBot="1" x14ac:dyDescent="0.3">
      <c r="A97" s="309"/>
      <c r="B97" s="112">
        <v>67</v>
      </c>
      <c r="C97" s="94" t="s">
        <v>111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4"/>
        <v>0</v>
      </c>
      <c r="T97" s="111">
        <f t="shared" si="5"/>
        <v>0</v>
      </c>
      <c r="U97" s="291"/>
      <c r="V97" s="245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4"/>
      <c r="AK97" s="246"/>
      <c r="AL97" s="246"/>
      <c r="AM97" s="246"/>
      <c r="AN97" s="246"/>
      <c r="AO97" s="246"/>
      <c r="AP97" s="246"/>
      <c r="AQ97" s="246"/>
      <c r="AR97" s="246"/>
      <c r="AS97" s="246"/>
      <c r="AT97" s="246"/>
      <c r="AU97" s="246"/>
      <c r="AV97" s="246"/>
      <c r="AW97" s="246"/>
      <c r="AX97" s="246"/>
      <c r="AY97" s="246"/>
      <c r="AZ97" s="246"/>
      <c r="BA97" s="246"/>
      <c r="BB97" s="246"/>
      <c r="BC97" s="246"/>
      <c r="BD97" s="246"/>
      <c r="BE97" s="246"/>
      <c r="BF97" s="246"/>
      <c r="BG97" s="246"/>
      <c r="BH97" s="246"/>
      <c r="BI97" s="246"/>
      <c r="BJ97" s="246"/>
      <c r="BK97" s="246"/>
      <c r="BL97" s="246"/>
      <c r="BM97" s="246"/>
      <c r="BN97" s="246"/>
      <c r="BO97" s="246"/>
      <c r="BP97" s="246"/>
      <c r="BQ97" s="246"/>
      <c r="BR97" s="246"/>
      <c r="BS97" s="246"/>
      <c r="BT97" s="246"/>
      <c r="BU97" s="246"/>
      <c r="BV97" s="246"/>
      <c r="BW97" s="246"/>
      <c r="BX97" s="246"/>
      <c r="BY97" s="246"/>
      <c r="BZ97" s="246"/>
      <c r="CA97" s="246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6"/>
      <c r="CM97" s="246"/>
    </row>
    <row r="98" spans="1:91" s="125" customFormat="1" ht="18.75" hidden="1" thickBot="1" x14ac:dyDescent="0.3">
      <c r="A98" s="309"/>
      <c r="B98" s="112">
        <v>68</v>
      </c>
      <c r="C98" s="94" t="s">
        <v>112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4"/>
        <v>0</v>
      </c>
      <c r="T98" s="111">
        <f t="shared" si="5"/>
        <v>0</v>
      </c>
      <c r="U98" s="291"/>
      <c r="V98" s="245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4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246"/>
      <c r="BV98" s="246"/>
      <c r="BW98" s="246"/>
      <c r="BX98" s="246"/>
      <c r="BY98" s="246"/>
      <c r="BZ98" s="246"/>
      <c r="CA98" s="246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</row>
    <row r="99" spans="1:91" s="125" customFormat="1" ht="36.75" thickBot="1" x14ac:dyDescent="0.3">
      <c r="A99" s="309"/>
      <c r="B99" s="112">
        <v>44</v>
      </c>
      <c r="C99" s="94" t="s">
        <v>113</v>
      </c>
      <c r="D99" s="106">
        <v>1582</v>
      </c>
      <c r="E99" s="113">
        <v>5791092</v>
      </c>
      <c r="F99" s="114">
        <v>4053761</v>
      </c>
      <c r="G99" s="115"/>
      <c r="H99" s="115"/>
      <c r="I99" s="115">
        <v>4053764</v>
      </c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4"/>
        <v>4053764</v>
      </c>
      <c r="T99" s="111">
        <f t="shared" si="5"/>
        <v>-3</v>
      </c>
      <c r="U99" s="291"/>
      <c r="V99" s="245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4"/>
      <c r="AK99" s="246"/>
      <c r="AL99" s="246"/>
      <c r="AM99" s="246"/>
      <c r="AN99" s="246"/>
      <c r="AO99" s="246"/>
      <c r="AP99" s="246"/>
      <c r="AQ99" s="246"/>
      <c r="AR99" s="246"/>
      <c r="AS99" s="246"/>
      <c r="AT99" s="246"/>
      <c r="AU99" s="246"/>
      <c r="AV99" s="246"/>
      <c r="AW99" s="246"/>
      <c r="AX99" s="246"/>
      <c r="AY99" s="246"/>
      <c r="AZ99" s="246"/>
      <c r="BA99" s="246"/>
      <c r="BB99" s="246"/>
      <c r="BC99" s="246"/>
      <c r="BD99" s="246"/>
      <c r="BE99" s="246"/>
      <c r="BF99" s="246"/>
      <c r="BG99" s="246"/>
      <c r="BH99" s="246"/>
      <c r="BI99" s="246"/>
      <c r="BJ99" s="246"/>
      <c r="BK99" s="246"/>
      <c r="BL99" s="246"/>
      <c r="BM99" s="246"/>
      <c r="BN99" s="246"/>
      <c r="BO99" s="246"/>
      <c r="BP99" s="246"/>
      <c r="BQ99" s="246"/>
      <c r="BR99" s="246"/>
      <c r="BS99" s="246"/>
      <c r="BT99" s="246"/>
      <c r="BU99" s="246"/>
      <c r="BV99" s="246"/>
      <c r="BW99" s="246"/>
      <c r="BX99" s="246"/>
      <c r="BY99" s="246"/>
      <c r="BZ99" s="246"/>
      <c r="CA99" s="246"/>
      <c r="CB99" s="246"/>
      <c r="CC99" s="246"/>
      <c r="CD99" s="246"/>
      <c r="CE99" s="246"/>
      <c r="CF99" s="246"/>
      <c r="CG99" s="246"/>
      <c r="CH99" s="246"/>
      <c r="CI99" s="246"/>
      <c r="CJ99" s="246"/>
      <c r="CK99" s="246"/>
      <c r="CL99" s="246"/>
      <c r="CM99" s="246"/>
    </row>
    <row r="100" spans="1:91" s="125" customFormat="1" ht="18.75" hidden="1" thickBot="1" x14ac:dyDescent="0.3">
      <c r="A100" s="309"/>
      <c r="B100" s="112">
        <v>45</v>
      </c>
      <c r="C100" s="94" t="s">
        <v>114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4"/>
        <v>0</v>
      </c>
      <c r="T100" s="111">
        <f t="shared" si="5"/>
        <v>0</v>
      </c>
      <c r="U100" s="291"/>
      <c r="V100" s="245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4"/>
      <c r="AK100" s="246"/>
      <c r="AL100" s="246"/>
      <c r="AM100" s="246"/>
      <c r="AN100" s="246"/>
      <c r="AO100" s="246"/>
      <c r="AP100" s="246"/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</row>
    <row r="101" spans="1:91" s="125" customFormat="1" ht="36.75" hidden="1" thickBot="1" x14ac:dyDescent="0.3">
      <c r="A101" s="309"/>
      <c r="B101" s="112">
        <v>71</v>
      </c>
      <c r="C101" s="94" t="s">
        <v>115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4"/>
        <v>0</v>
      </c>
      <c r="T101" s="111">
        <f t="shared" si="5"/>
        <v>0</v>
      </c>
      <c r="U101" s="291"/>
      <c r="V101" s="245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4"/>
      <c r="AK101" s="246"/>
      <c r="AL101" s="246"/>
      <c r="AM101" s="246"/>
      <c r="AN101" s="246"/>
      <c r="AO101" s="246"/>
      <c r="AP101" s="246"/>
      <c r="AQ101" s="246"/>
      <c r="AR101" s="246"/>
      <c r="AS101" s="246"/>
      <c r="AT101" s="246"/>
      <c r="AU101" s="246"/>
      <c r="AV101" s="246"/>
      <c r="AW101" s="246"/>
      <c r="AX101" s="246"/>
      <c r="AY101" s="246"/>
      <c r="AZ101" s="246"/>
      <c r="BA101" s="246"/>
      <c r="BB101" s="246"/>
      <c r="BC101" s="246"/>
      <c r="BD101" s="246"/>
      <c r="BE101" s="246"/>
      <c r="BF101" s="246"/>
      <c r="BG101" s="246"/>
      <c r="BH101" s="246"/>
      <c r="BI101" s="246"/>
      <c r="BJ101" s="246"/>
      <c r="BK101" s="246"/>
      <c r="BL101" s="246"/>
      <c r="BM101" s="246"/>
      <c r="BN101" s="246"/>
      <c r="BO101" s="246"/>
      <c r="BP101" s="246"/>
      <c r="BQ101" s="246"/>
      <c r="BR101" s="246"/>
      <c r="BS101" s="246"/>
      <c r="BT101" s="246"/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</row>
    <row r="102" spans="1:91" s="125" customFormat="1" ht="18.75" hidden="1" thickBot="1" x14ac:dyDescent="0.3">
      <c r="A102" s="309"/>
      <c r="B102" s="112">
        <v>72</v>
      </c>
      <c r="C102" s="94" t="s">
        <v>116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4"/>
        <v>0</v>
      </c>
      <c r="T102" s="111">
        <f t="shared" si="5"/>
        <v>0</v>
      </c>
      <c r="U102" s="291"/>
      <c r="V102" s="245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4"/>
      <c r="AK102" s="246"/>
      <c r="AL102" s="246"/>
      <c r="AM102" s="246"/>
      <c r="AN102" s="246"/>
      <c r="AO102" s="246"/>
      <c r="AP102" s="246"/>
      <c r="AQ102" s="246"/>
      <c r="AR102" s="246"/>
      <c r="AS102" s="246"/>
      <c r="AT102" s="246"/>
      <c r="AU102" s="246"/>
      <c r="AV102" s="246"/>
      <c r="AW102" s="246"/>
      <c r="AX102" s="246"/>
      <c r="AY102" s="246"/>
      <c r="AZ102" s="246"/>
      <c r="BA102" s="246"/>
      <c r="BB102" s="246"/>
      <c r="BC102" s="246"/>
      <c r="BD102" s="246"/>
      <c r="BE102" s="246"/>
      <c r="BF102" s="246"/>
      <c r="BG102" s="246"/>
      <c r="BH102" s="246"/>
      <c r="BI102" s="246"/>
      <c r="BJ102" s="246"/>
      <c r="BK102" s="246"/>
      <c r="BL102" s="246"/>
      <c r="BM102" s="246"/>
      <c r="BN102" s="246"/>
      <c r="BO102" s="246"/>
      <c r="BP102" s="246"/>
      <c r="BQ102" s="246"/>
      <c r="BR102" s="246"/>
      <c r="BS102" s="246"/>
      <c r="BT102" s="246"/>
      <c r="BU102" s="246"/>
      <c r="BV102" s="246"/>
      <c r="BW102" s="246"/>
      <c r="BX102" s="246"/>
      <c r="BY102" s="246"/>
      <c r="BZ102" s="246"/>
      <c r="CA102" s="246"/>
      <c r="CB102" s="246"/>
      <c r="CC102" s="246"/>
      <c r="CD102" s="246"/>
      <c r="CE102" s="246"/>
      <c r="CF102" s="246"/>
      <c r="CG102" s="246"/>
      <c r="CH102" s="246"/>
      <c r="CI102" s="246"/>
      <c r="CJ102" s="246"/>
      <c r="CK102" s="246"/>
      <c r="CL102" s="246"/>
      <c r="CM102" s="246"/>
    </row>
    <row r="103" spans="1:91" s="125" customFormat="1" ht="18.75" hidden="1" thickBot="1" x14ac:dyDescent="0.3">
      <c r="A103" s="309"/>
      <c r="B103" s="112">
        <v>73</v>
      </c>
      <c r="C103" s="94" t="s">
        <v>117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4"/>
        <v>0</v>
      </c>
      <c r="T103" s="111">
        <f t="shared" si="5"/>
        <v>0</v>
      </c>
      <c r="U103" s="291"/>
      <c r="V103" s="245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4"/>
      <c r="AK103" s="246"/>
      <c r="AL103" s="246"/>
      <c r="AM103" s="246"/>
      <c r="AN103" s="246"/>
      <c r="AO103" s="246"/>
      <c r="AP103" s="246"/>
      <c r="AQ103" s="246"/>
      <c r="AR103" s="246"/>
      <c r="AS103" s="246"/>
      <c r="AT103" s="246"/>
      <c r="AU103" s="246"/>
      <c r="AV103" s="246"/>
      <c r="AW103" s="246"/>
      <c r="AX103" s="246"/>
      <c r="AY103" s="246"/>
      <c r="AZ103" s="246"/>
      <c r="BA103" s="246"/>
      <c r="BB103" s="246"/>
      <c r="BC103" s="246"/>
      <c r="BD103" s="246"/>
      <c r="BE103" s="246"/>
      <c r="BF103" s="246"/>
      <c r="BG103" s="246"/>
      <c r="BH103" s="246"/>
      <c r="BI103" s="246"/>
      <c r="BJ103" s="246"/>
      <c r="BK103" s="246"/>
      <c r="BL103" s="246"/>
      <c r="BM103" s="246"/>
      <c r="BN103" s="246"/>
      <c r="BO103" s="246"/>
      <c r="BP103" s="246"/>
      <c r="BQ103" s="246"/>
      <c r="BR103" s="246"/>
      <c r="BS103" s="246"/>
      <c r="BT103" s="246"/>
      <c r="BU103" s="246"/>
      <c r="BV103" s="246"/>
      <c r="BW103" s="246"/>
      <c r="BX103" s="246"/>
      <c r="BY103" s="246"/>
      <c r="BZ103" s="246"/>
      <c r="CA103" s="246"/>
      <c r="CB103" s="246"/>
      <c r="CC103" s="246"/>
      <c r="CD103" s="246"/>
      <c r="CE103" s="246"/>
      <c r="CF103" s="246"/>
      <c r="CG103" s="246"/>
      <c r="CH103" s="246"/>
      <c r="CI103" s="246"/>
      <c r="CJ103" s="246"/>
      <c r="CK103" s="246"/>
      <c r="CL103" s="246"/>
      <c r="CM103" s="246"/>
    </row>
    <row r="104" spans="1:91" s="125" customFormat="1" ht="36.75" hidden="1" thickBot="1" x14ac:dyDescent="0.3">
      <c r="A104" s="309"/>
      <c r="B104" s="112">
        <v>33</v>
      </c>
      <c r="C104" s="94" t="s">
        <v>118</v>
      </c>
      <c r="D104" s="106"/>
      <c r="E104" s="113"/>
      <c r="F104" s="114"/>
      <c r="G104" s="115"/>
      <c r="H104" s="115"/>
      <c r="I104" s="115"/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4"/>
        <v>0</v>
      </c>
      <c r="T104" s="111">
        <f t="shared" si="5"/>
        <v>0</v>
      </c>
      <c r="U104" s="291"/>
      <c r="V104" s="245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4"/>
      <c r="AK104" s="246"/>
      <c r="AL104" s="246"/>
      <c r="AM104" s="246"/>
      <c r="AN104" s="246"/>
      <c r="AO104" s="246"/>
      <c r="AP104" s="246"/>
      <c r="AQ104" s="246"/>
      <c r="AR104" s="246"/>
      <c r="AS104" s="246"/>
      <c r="AT104" s="246"/>
      <c r="AU104" s="246"/>
      <c r="AV104" s="246"/>
      <c r="AW104" s="246"/>
      <c r="AX104" s="246"/>
      <c r="AY104" s="246"/>
      <c r="AZ104" s="246"/>
      <c r="BA104" s="246"/>
      <c r="BB104" s="246"/>
      <c r="BC104" s="246"/>
      <c r="BD104" s="246"/>
      <c r="BE104" s="246"/>
      <c r="BF104" s="246"/>
      <c r="BG104" s="246"/>
      <c r="BH104" s="246"/>
      <c r="BI104" s="246"/>
      <c r="BJ104" s="246"/>
      <c r="BK104" s="246"/>
      <c r="BL104" s="246"/>
      <c r="BM104" s="246"/>
      <c r="BN104" s="246"/>
      <c r="BO104" s="246"/>
      <c r="BP104" s="246"/>
      <c r="BQ104" s="246"/>
      <c r="BR104" s="246"/>
      <c r="BS104" s="246"/>
      <c r="BT104" s="246"/>
      <c r="BU104" s="246"/>
      <c r="BV104" s="246"/>
      <c r="BW104" s="246"/>
      <c r="BX104" s="246"/>
      <c r="BY104" s="246"/>
      <c r="BZ104" s="246"/>
      <c r="CA104" s="246"/>
      <c r="CB104" s="246"/>
      <c r="CC104" s="246"/>
      <c r="CD104" s="246"/>
      <c r="CE104" s="246"/>
      <c r="CF104" s="246"/>
      <c r="CG104" s="246"/>
      <c r="CH104" s="246"/>
      <c r="CI104" s="246"/>
      <c r="CJ104" s="246"/>
      <c r="CK104" s="246"/>
      <c r="CL104" s="246"/>
      <c r="CM104" s="246"/>
    </row>
    <row r="105" spans="1:91" s="125" customFormat="1" ht="36.75" hidden="1" thickBot="1" x14ac:dyDescent="0.3">
      <c r="A105" s="309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291"/>
      <c r="V105" s="245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4"/>
      <c r="AK105" s="246"/>
      <c r="AL105" s="246"/>
      <c r="AM105" s="246"/>
      <c r="AN105" s="246"/>
      <c r="AO105" s="246"/>
      <c r="AP105" s="246"/>
      <c r="AQ105" s="246"/>
      <c r="AR105" s="246"/>
      <c r="AS105" s="246"/>
      <c r="AT105" s="246"/>
      <c r="AU105" s="246"/>
      <c r="AV105" s="246"/>
      <c r="AW105" s="246"/>
      <c r="AX105" s="246"/>
      <c r="AY105" s="246"/>
      <c r="AZ105" s="246"/>
      <c r="BA105" s="246"/>
      <c r="BB105" s="246"/>
      <c r="BC105" s="246"/>
      <c r="BD105" s="246"/>
      <c r="BE105" s="246"/>
      <c r="BF105" s="246"/>
      <c r="BG105" s="246"/>
      <c r="BH105" s="246"/>
      <c r="BI105" s="246"/>
      <c r="BJ105" s="246"/>
      <c r="BK105" s="246"/>
      <c r="BL105" s="246"/>
      <c r="BM105" s="246"/>
      <c r="BN105" s="246"/>
      <c r="BO105" s="246"/>
      <c r="BP105" s="246"/>
      <c r="BQ105" s="246"/>
      <c r="BR105" s="246"/>
      <c r="BS105" s="246"/>
      <c r="BT105" s="246"/>
      <c r="BU105" s="246"/>
      <c r="BV105" s="246"/>
      <c r="BW105" s="246"/>
      <c r="BX105" s="246"/>
      <c r="BY105" s="246"/>
      <c r="BZ105" s="246"/>
      <c r="CA105" s="246"/>
      <c r="CB105" s="246"/>
      <c r="CC105" s="246"/>
      <c r="CD105" s="246"/>
      <c r="CE105" s="246"/>
      <c r="CF105" s="246"/>
      <c r="CG105" s="246"/>
      <c r="CH105" s="246"/>
      <c r="CI105" s="246"/>
      <c r="CJ105" s="246"/>
      <c r="CK105" s="246"/>
      <c r="CL105" s="246"/>
      <c r="CM105" s="246"/>
    </row>
    <row r="106" spans="1:91" s="125" customFormat="1" ht="36.75" thickBot="1" x14ac:dyDescent="0.3">
      <c r="A106" s="309"/>
      <c r="B106" s="112">
        <v>46</v>
      </c>
      <c r="C106" s="94" t="s">
        <v>208</v>
      </c>
      <c r="D106" s="106">
        <v>2129</v>
      </c>
      <c r="E106" s="113">
        <v>14357713</v>
      </c>
      <c r="F106" s="114">
        <f>+J106</f>
        <v>10050399</v>
      </c>
      <c r="G106" s="115"/>
      <c r="H106" s="115"/>
      <c r="I106" s="115"/>
      <c r="J106" s="116">
        <v>10050399</v>
      </c>
      <c r="K106" s="115"/>
      <c r="L106" s="115"/>
      <c r="M106" s="115"/>
      <c r="N106" s="115"/>
      <c r="O106" s="115"/>
      <c r="P106" s="115"/>
      <c r="Q106" s="115"/>
      <c r="R106" s="115"/>
      <c r="S106" s="117">
        <f t="shared" si="4"/>
        <v>10050399</v>
      </c>
      <c r="T106" s="111">
        <f t="shared" si="5"/>
        <v>0</v>
      </c>
      <c r="U106" s="291"/>
      <c r="V106" s="245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4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</row>
    <row r="107" spans="1:91" s="125" customFormat="1" ht="36.75" hidden="1" thickBot="1" x14ac:dyDescent="0.3">
      <c r="A107" s="309"/>
      <c r="B107" s="112"/>
      <c r="C107" s="94" t="s">
        <v>206</v>
      </c>
      <c r="D107" s="106"/>
      <c r="E107" s="113"/>
      <c r="F107" s="114"/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/>
      <c r="T107" s="111"/>
      <c r="U107" s="291"/>
      <c r="V107" s="245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4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</row>
    <row r="108" spans="1:91" s="125" customFormat="1" ht="18.75" hidden="1" thickBot="1" x14ac:dyDescent="0.3">
      <c r="A108" s="309"/>
      <c r="B108" s="112">
        <v>47</v>
      </c>
      <c r="C108" s="94" t="s">
        <v>120</v>
      </c>
      <c r="D108" s="106"/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4"/>
        <v>0</v>
      </c>
      <c r="T108" s="111">
        <f t="shared" si="5"/>
        <v>0</v>
      </c>
      <c r="U108" s="291"/>
      <c r="V108" s="245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4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</row>
    <row r="109" spans="1:91" s="125" customFormat="1" ht="36.75" hidden="1" thickBot="1" x14ac:dyDescent="0.3">
      <c r="A109" s="309"/>
      <c r="B109" s="112">
        <v>76</v>
      </c>
      <c r="C109" s="94" t="s">
        <v>121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4"/>
        <v>0</v>
      </c>
      <c r="T109" s="111">
        <f t="shared" si="5"/>
        <v>0</v>
      </c>
      <c r="U109" s="291"/>
      <c r="V109" s="245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4"/>
      <c r="AK109" s="246"/>
      <c r="AL109" s="246"/>
      <c r="AM109" s="246"/>
      <c r="AN109" s="246"/>
      <c r="AO109" s="246"/>
      <c r="AP109" s="246"/>
      <c r="AQ109" s="246"/>
      <c r="AR109" s="246"/>
      <c r="AS109" s="246"/>
      <c r="AT109" s="246"/>
      <c r="AU109" s="246"/>
      <c r="AV109" s="246"/>
      <c r="AW109" s="246"/>
      <c r="AX109" s="246"/>
      <c r="AY109" s="246"/>
      <c r="AZ109" s="246"/>
      <c r="BA109" s="246"/>
      <c r="BB109" s="246"/>
      <c r="BC109" s="246"/>
      <c r="BD109" s="246"/>
      <c r="BE109" s="246"/>
      <c r="BF109" s="246"/>
      <c r="BG109" s="246"/>
      <c r="BH109" s="246"/>
      <c r="BI109" s="246"/>
      <c r="BJ109" s="246"/>
      <c r="BK109" s="246"/>
      <c r="BL109" s="246"/>
      <c r="BM109" s="246"/>
      <c r="BN109" s="246"/>
      <c r="BO109" s="246"/>
      <c r="BP109" s="246"/>
      <c r="BQ109" s="246"/>
      <c r="BR109" s="246"/>
      <c r="BS109" s="246"/>
      <c r="BT109" s="246"/>
      <c r="BU109" s="246"/>
      <c r="BV109" s="246"/>
      <c r="BW109" s="246"/>
      <c r="BX109" s="246"/>
      <c r="BY109" s="246"/>
      <c r="BZ109" s="246"/>
      <c r="CA109" s="246"/>
      <c r="CB109" s="246"/>
      <c r="CC109" s="246"/>
      <c r="CD109" s="246"/>
      <c r="CE109" s="246"/>
      <c r="CF109" s="246"/>
      <c r="CG109" s="246"/>
      <c r="CH109" s="246"/>
      <c r="CI109" s="246"/>
      <c r="CJ109" s="246"/>
      <c r="CK109" s="246"/>
      <c r="CL109" s="246"/>
      <c r="CM109" s="246"/>
    </row>
    <row r="110" spans="1:91" s="125" customFormat="1" ht="18.75" hidden="1" thickBot="1" x14ac:dyDescent="0.3">
      <c r="A110" s="309"/>
      <c r="B110" s="112">
        <v>77</v>
      </c>
      <c r="C110" s="94" t="s">
        <v>122</v>
      </c>
      <c r="D110" s="106" t="s">
        <v>31</v>
      </c>
      <c r="E110" s="113"/>
      <c r="F110" s="114"/>
      <c r="G110" s="115"/>
      <c r="H110" s="115"/>
      <c r="I110" s="115"/>
      <c r="J110" s="116"/>
      <c r="K110" s="115"/>
      <c r="L110" s="115"/>
      <c r="M110" s="115"/>
      <c r="N110" s="115"/>
      <c r="O110" s="115"/>
      <c r="P110" s="115"/>
      <c r="Q110" s="115"/>
      <c r="R110" s="115"/>
      <c r="S110" s="117">
        <f t="shared" si="4"/>
        <v>0</v>
      </c>
      <c r="T110" s="111">
        <f t="shared" si="5"/>
        <v>0</v>
      </c>
      <c r="U110" s="291"/>
      <c r="V110" s="245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4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</row>
    <row r="111" spans="1:91" s="125" customFormat="1" ht="36.75" thickBot="1" x14ac:dyDescent="0.3">
      <c r="A111" s="309"/>
      <c r="B111" s="112">
        <v>48</v>
      </c>
      <c r="C111" s="94" t="s">
        <v>123</v>
      </c>
      <c r="D111" s="106" t="s">
        <v>31</v>
      </c>
      <c r="E111" s="113"/>
      <c r="F111" s="114">
        <f>+J111</f>
        <v>20514255</v>
      </c>
      <c r="G111" s="115"/>
      <c r="H111" s="115"/>
      <c r="I111" s="115"/>
      <c r="J111" s="116">
        <f>9243018+11271237</f>
        <v>20514255</v>
      </c>
      <c r="K111" s="115"/>
      <c r="L111" s="115"/>
      <c r="M111" s="115"/>
      <c r="N111" s="115"/>
      <c r="O111" s="115"/>
      <c r="P111" s="115"/>
      <c r="Q111" s="115"/>
      <c r="R111" s="115"/>
      <c r="S111" s="117">
        <f t="shared" si="4"/>
        <v>20514255</v>
      </c>
      <c r="T111" s="111">
        <f t="shared" si="5"/>
        <v>0</v>
      </c>
      <c r="U111" s="291"/>
      <c r="V111" s="245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4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</row>
    <row r="112" spans="1:91" s="125" customFormat="1" ht="18.75" hidden="1" thickBot="1" x14ac:dyDescent="0.3">
      <c r="A112" s="309"/>
      <c r="B112" s="112"/>
      <c r="C112" s="94" t="s">
        <v>124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>
        <f t="shared" si="5"/>
        <v>0</v>
      </c>
      <c r="U112" s="291"/>
      <c r="V112" s="245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4"/>
      <c r="AK112" s="246"/>
      <c r="AL112" s="246"/>
      <c r="AM112" s="246"/>
      <c r="AN112" s="246"/>
      <c r="AO112" s="246"/>
      <c r="AP112" s="246"/>
      <c r="AQ112" s="246"/>
      <c r="AR112" s="246"/>
      <c r="AS112" s="246"/>
      <c r="AT112" s="246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</row>
    <row r="113" spans="1:91" s="125" customFormat="1" ht="36.75" hidden="1" thickBot="1" x14ac:dyDescent="0.3">
      <c r="A113" s="309"/>
      <c r="B113" s="112"/>
      <c r="C113" s="94" t="s">
        <v>125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>
        <f t="shared" si="5"/>
        <v>0</v>
      </c>
      <c r="U113" s="291"/>
      <c r="V113" s="245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4"/>
      <c r="AK113" s="246"/>
      <c r="AL113" s="246"/>
      <c r="AM113" s="246"/>
      <c r="AN113" s="246"/>
      <c r="AO113" s="246"/>
      <c r="AP113" s="246"/>
      <c r="AQ113" s="246"/>
      <c r="AR113" s="246"/>
      <c r="AS113" s="246"/>
      <c r="AT113" s="246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</row>
    <row r="114" spans="1:91" s="125" customFormat="1" ht="18.75" hidden="1" thickBot="1" x14ac:dyDescent="0.3">
      <c r="A114" s="309"/>
      <c r="B114" s="112"/>
      <c r="C114" s="94" t="s">
        <v>126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>
        <f t="shared" si="5"/>
        <v>0</v>
      </c>
      <c r="U114" s="291"/>
      <c r="V114" s="245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4"/>
      <c r="AK114" s="246"/>
      <c r="AL114" s="246"/>
      <c r="AM114" s="246"/>
      <c r="AN114" s="246"/>
      <c r="AO114" s="246"/>
      <c r="AP114" s="246"/>
      <c r="AQ114" s="246"/>
      <c r="AR114" s="246"/>
      <c r="AS114" s="246"/>
      <c r="AT114" s="246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</row>
    <row r="115" spans="1:91" s="125" customFormat="1" ht="36.75" hidden="1" thickBot="1" x14ac:dyDescent="0.3">
      <c r="A115" s="309"/>
      <c r="B115" s="112"/>
      <c r="C115" s="94" t="s">
        <v>127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>
        <f t="shared" si="5"/>
        <v>0</v>
      </c>
      <c r="U115" s="291"/>
      <c r="V115" s="245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4"/>
      <c r="AK115" s="246"/>
      <c r="AL115" s="246"/>
      <c r="AM115" s="246"/>
      <c r="AN115" s="246"/>
      <c r="AO115" s="246"/>
      <c r="AP115" s="246"/>
      <c r="AQ115" s="246"/>
      <c r="AR115" s="246"/>
      <c r="AS115" s="246"/>
      <c r="AT115" s="246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</row>
    <row r="116" spans="1:91" s="125" customFormat="1" ht="36.75" hidden="1" thickBot="1" x14ac:dyDescent="0.3">
      <c r="A116" s="309"/>
      <c r="B116" s="112"/>
      <c r="C116" s="94" t="s">
        <v>128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>
        <f t="shared" si="5"/>
        <v>0</v>
      </c>
      <c r="U116" s="291"/>
      <c r="V116" s="245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4"/>
      <c r="AK116" s="246"/>
      <c r="AL116" s="246"/>
      <c r="AM116" s="246"/>
      <c r="AN116" s="246"/>
      <c r="AO116" s="246"/>
      <c r="AP116" s="246"/>
      <c r="AQ116" s="246"/>
      <c r="AR116" s="246"/>
      <c r="AS116" s="246"/>
      <c r="AT116" s="246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</row>
    <row r="117" spans="1:91" s="125" customFormat="1" ht="36.75" hidden="1" thickBot="1" x14ac:dyDescent="0.3">
      <c r="A117" s="309"/>
      <c r="B117" s="112"/>
      <c r="C117" s="94" t="s">
        <v>129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>
        <f t="shared" si="5"/>
        <v>0</v>
      </c>
      <c r="U117" s="291"/>
      <c r="V117" s="245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4"/>
      <c r="AK117" s="246"/>
      <c r="AL117" s="246"/>
      <c r="AM117" s="246"/>
      <c r="AN117" s="246"/>
      <c r="AO117" s="246"/>
      <c r="AP117" s="246"/>
      <c r="AQ117" s="246"/>
      <c r="AR117" s="246"/>
      <c r="AS117" s="246"/>
      <c r="AT117" s="246"/>
      <c r="AU117" s="246"/>
      <c r="AV117" s="246"/>
      <c r="AW117" s="246"/>
      <c r="AX117" s="246"/>
      <c r="AY117" s="246"/>
      <c r="AZ117" s="246"/>
      <c r="BA117" s="246"/>
      <c r="BB117" s="246"/>
      <c r="BC117" s="246"/>
      <c r="BD117" s="246"/>
      <c r="BE117" s="246"/>
      <c r="BF117" s="246"/>
      <c r="BG117" s="246"/>
      <c r="BH117" s="246"/>
      <c r="BI117" s="246"/>
      <c r="BJ117" s="246"/>
      <c r="BK117" s="246"/>
      <c r="BL117" s="246"/>
      <c r="BM117" s="246"/>
      <c r="BN117" s="246"/>
      <c r="BO117" s="246"/>
      <c r="BP117" s="246"/>
      <c r="BQ117" s="246"/>
      <c r="BR117" s="246"/>
      <c r="BS117" s="246"/>
      <c r="BT117" s="246"/>
      <c r="BU117" s="246"/>
      <c r="BV117" s="246"/>
      <c r="BW117" s="246"/>
      <c r="BX117" s="246"/>
      <c r="BY117" s="246"/>
      <c r="BZ117" s="246"/>
      <c r="CA117" s="246"/>
      <c r="CB117" s="246"/>
      <c r="CC117" s="246"/>
      <c r="CD117" s="246"/>
      <c r="CE117" s="246"/>
      <c r="CF117" s="246"/>
      <c r="CG117" s="246"/>
      <c r="CH117" s="246"/>
      <c r="CI117" s="246"/>
      <c r="CJ117" s="246"/>
      <c r="CK117" s="246"/>
      <c r="CL117" s="246"/>
      <c r="CM117" s="246"/>
    </row>
    <row r="118" spans="1:91" s="125" customFormat="1" ht="18.75" hidden="1" thickBot="1" x14ac:dyDescent="0.3">
      <c r="A118" s="309"/>
      <c r="B118" s="112"/>
      <c r="C118" s="94" t="s">
        <v>130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>
        <f t="shared" si="5"/>
        <v>0</v>
      </c>
      <c r="U118" s="291"/>
      <c r="V118" s="245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4"/>
      <c r="AK118" s="246"/>
      <c r="AL118" s="246"/>
      <c r="AM118" s="246"/>
      <c r="AN118" s="246"/>
      <c r="AO118" s="246"/>
      <c r="AP118" s="246"/>
      <c r="AQ118" s="246"/>
      <c r="AR118" s="246"/>
      <c r="AS118" s="246"/>
      <c r="AT118" s="246"/>
      <c r="AU118" s="246"/>
      <c r="AV118" s="246"/>
      <c r="AW118" s="246"/>
      <c r="AX118" s="246"/>
      <c r="AY118" s="246"/>
      <c r="AZ118" s="246"/>
      <c r="BA118" s="246"/>
      <c r="BB118" s="246"/>
      <c r="BC118" s="246"/>
      <c r="BD118" s="246"/>
      <c r="BE118" s="246"/>
      <c r="BF118" s="246"/>
      <c r="BG118" s="246"/>
      <c r="BH118" s="246"/>
      <c r="BI118" s="246"/>
      <c r="BJ118" s="246"/>
      <c r="BK118" s="246"/>
      <c r="BL118" s="246"/>
      <c r="BM118" s="246"/>
      <c r="BN118" s="246"/>
      <c r="BO118" s="246"/>
      <c r="BP118" s="246"/>
      <c r="BQ118" s="246"/>
      <c r="BR118" s="246"/>
      <c r="BS118" s="246"/>
      <c r="BT118" s="246"/>
      <c r="BU118" s="246"/>
      <c r="BV118" s="246"/>
      <c r="BW118" s="246"/>
      <c r="BX118" s="246"/>
      <c r="BY118" s="246"/>
      <c r="BZ118" s="246"/>
      <c r="CA118" s="246"/>
      <c r="CB118" s="246"/>
      <c r="CC118" s="246"/>
      <c r="CD118" s="246"/>
      <c r="CE118" s="246"/>
      <c r="CF118" s="246"/>
      <c r="CG118" s="246"/>
      <c r="CH118" s="246"/>
      <c r="CI118" s="246"/>
      <c r="CJ118" s="246"/>
      <c r="CK118" s="246"/>
      <c r="CL118" s="246"/>
      <c r="CM118" s="246"/>
    </row>
    <row r="119" spans="1:91" s="125" customFormat="1" ht="36.75" hidden="1" thickBot="1" x14ac:dyDescent="0.3">
      <c r="A119" s="309"/>
      <c r="B119" s="112"/>
      <c r="C119" s="94" t="s">
        <v>131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>
        <f t="shared" si="5"/>
        <v>0</v>
      </c>
      <c r="U119" s="291"/>
      <c r="V119" s="245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4"/>
      <c r="AK119" s="246"/>
      <c r="AL119" s="246"/>
      <c r="AM119" s="246"/>
      <c r="AN119" s="246"/>
      <c r="AO119" s="246"/>
      <c r="AP119" s="246"/>
      <c r="AQ119" s="246"/>
      <c r="AR119" s="246"/>
      <c r="AS119" s="246"/>
      <c r="AT119" s="246"/>
      <c r="AU119" s="246"/>
      <c r="AV119" s="246"/>
      <c r="AW119" s="246"/>
      <c r="AX119" s="246"/>
      <c r="AY119" s="246"/>
      <c r="AZ119" s="246"/>
      <c r="BA119" s="246"/>
      <c r="BB119" s="246"/>
      <c r="BC119" s="246"/>
      <c r="BD119" s="246"/>
      <c r="BE119" s="246"/>
      <c r="BF119" s="246"/>
      <c r="BG119" s="246"/>
      <c r="BH119" s="246"/>
      <c r="BI119" s="246"/>
      <c r="BJ119" s="246"/>
      <c r="BK119" s="246"/>
      <c r="BL119" s="246"/>
      <c r="BM119" s="246"/>
      <c r="BN119" s="246"/>
      <c r="BO119" s="246"/>
      <c r="BP119" s="246"/>
      <c r="BQ119" s="246"/>
      <c r="BR119" s="246"/>
      <c r="BS119" s="246"/>
      <c r="BT119" s="246"/>
      <c r="BU119" s="246"/>
      <c r="BV119" s="246"/>
      <c r="BW119" s="246"/>
      <c r="BX119" s="246"/>
      <c r="BY119" s="246"/>
      <c r="BZ119" s="246"/>
      <c r="CA119" s="246"/>
      <c r="CB119" s="246"/>
      <c r="CC119" s="246"/>
      <c r="CD119" s="246"/>
      <c r="CE119" s="246"/>
      <c r="CF119" s="246"/>
      <c r="CG119" s="246"/>
      <c r="CH119" s="246"/>
      <c r="CI119" s="246"/>
      <c r="CJ119" s="246"/>
      <c r="CK119" s="246"/>
      <c r="CL119" s="246"/>
      <c r="CM119" s="246"/>
    </row>
    <row r="120" spans="1:91" s="125" customFormat="1" ht="36.75" hidden="1" thickBot="1" x14ac:dyDescent="0.3">
      <c r="A120" s="309"/>
      <c r="B120" s="112"/>
      <c r="C120" s="94" t="s">
        <v>132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>
        <f t="shared" si="5"/>
        <v>0</v>
      </c>
      <c r="U120" s="291"/>
      <c r="V120" s="245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4"/>
      <c r="AK120" s="246"/>
      <c r="AL120" s="246"/>
      <c r="AM120" s="246"/>
      <c r="AN120" s="246"/>
      <c r="AO120" s="246"/>
      <c r="AP120" s="246"/>
      <c r="AQ120" s="246"/>
      <c r="AR120" s="246"/>
      <c r="AS120" s="246"/>
      <c r="AT120" s="246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</row>
    <row r="121" spans="1:91" s="227" customFormat="1" ht="18.75" hidden="1" thickBot="1" x14ac:dyDescent="0.3">
      <c r="A121" s="309"/>
      <c r="B121" s="112"/>
      <c r="C121" s="94" t="s">
        <v>133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>
        <f t="shared" si="5"/>
        <v>0</v>
      </c>
      <c r="U121" s="291"/>
      <c r="V121" s="245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4"/>
      <c r="AK121" s="246"/>
      <c r="AL121" s="246"/>
      <c r="AM121" s="246"/>
      <c r="AN121" s="246"/>
      <c r="AO121" s="246"/>
      <c r="AP121" s="246"/>
      <c r="AQ121" s="246"/>
      <c r="AR121" s="246"/>
      <c r="AS121" s="246"/>
      <c r="AT121" s="246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</row>
    <row r="122" spans="1:91" s="125" customFormat="1" ht="36.75" hidden="1" thickBot="1" x14ac:dyDescent="0.3">
      <c r="A122" s="309"/>
      <c r="B122" s="112"/>
      <c r="C122" s="94" t="s">
        <v>134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>
        <f t="shared" si="5"/>
        <v>0</v>
      </c>
      <c r="U122" s="291"/>
      <c r="V122" s="245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4"/>
      <c r="AK122" s="246"/>
      <c r="AL122" s="246"/>
      <c r="AM122" s="246"/>
      <c r="AN122" s="246"/>
      <c r="AO122" s="246"/>
      <c r="AP122" s="246"/>
      <c r="AQ122" s="246"/>
      <c r="AR122" s="246"/>
      <c r="AS122" s="246"/>
      <c r="AT122" s="246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</row>
    <row r="123" spans="1:91" s="125" customFormat="1" ht="36.75" hidden="1" thickBot="1" x14ac:dyDescent="0.3">
      <c r="A123" s="309"/>
      <c r="B123" s="112"/>
      <c r="C123" s="94" t="s">
        <v>135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>
        <f t="shared" si="5"/>
        <v>0</v>
      </c>
      <c r="U123" s="291"/>
      <c r="V123" s="245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4"/>
      <c r="AK123" s="246"/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</row>
    <row r="124" spans="1:91" s="125" customFormat="1" ht="18.75" hidden="1" thickBot="1" x14ac:dyDescent="0.3">
      <c r="A124" s="309"/>
      <c r="B124" s="112"/>
      <c r="C124" s="94" t="s">
        <v>136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/>
      <c r="T124" s="117">
        <f t="shared" si="5"/>
        <v>0</v>
      </c>
      <c r="U124" s="291"/>
      <c r="V124" s="245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4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246"/>
      <c r="BR124" s="246"/>
      <c r="BS124" s="246"/>
      <c r="BT124" s="246"/>
      <c r="BU124" s="246"/>
      <c r="BV124" s="246"/>
      <c r="BW124" s="246"/>
      <c r="BX124" s="246"/>
      <c r="BY124" s="246"/>
      <c r="BZ124" s="246"/>
      <c r="CA124" s="246"/>
      <c r="CB124" s="246"/>
      <c r="CC124" s="246"/>
      <c r="CD124" s="246"/>
      <c r="CE124" s="246"/>
      <c r="CF124" s="246"/>
      <c r="CG124" s="246"/>
      <c r="CH124" s="246"/>
      <c r="CI124" s="246"/>
      <c r="CJ124" s="246"/>
      <c r="CK124" s="246"/>
      <c r="CL124" s="246"/>
      <c r="CM124" s="246"/>
    </row>
    <row r="125" spans="1:91" s="125" customFormat="1" ht="18.75" hidden="1" thickBot="1" x14ac:dyDescent="0.3">
      <c r="A125" s="246"/>
      <c r="B125" s="112">
        <v>38</v>
      </c>
      <c r="C125" s="94" t="s">
        <v>137</v>
      </c>
      <c r="D125" s="106"/>
      <c r="E125" s="113"/>
      <c r="F125" s="114"/>
      <c r="G125" s="115"/>
      <c r="H125" s="115"/>
      <c r="I125" s="115"/>
      <c r="J125" s="116"/>
      <c r="K125" s="115"/>
      <c r="L125" s="115"/>
      <c r="M125" s="115"/>
      <c r="N125" s="115"/>
      <c r="O125" s="115"/>
      <c r="P125" s="115"/>
      <c r="Q125" s="115"/>
      <c r="R125" s="115"/>
      <c r="S125" s="117">
        <f>SUM(G125:R125)</f>
        <v>0</v>
      </c>
      <c r="T125" s="117">
        <f t="shared" si="5"/>
        <v>0</v>
      </c>
      <c r="U125" s="291"/>
      <c r="V125" s="245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4"/>
      <c r="AK125" s="246"/>
      <c r="AL125" s="246"/>
      <c r="AM125" s="246"/>
      <c r="AN125" s="246"/>
      <c r="AO125" s="246"/>
      <c r="AP125" s="246"/>
      <c r="AQ125" s="246"/>
      <c r="AR125" s="246"/>
      <c r="AS125" s="246"/>
      <c r="AT125" s="246"/>
      <c r="AU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6"/>
      <c r="BN125" s="246"/>
      <c r="BO125" s="246"/>
      <c r="BP125" s="246"/>
      <c r="BQ125" s="246"/>
      <c r="BR125" s="246"/>
      <c r="BS125" s="246"/>
      <c r="BT125" s="246"/>
      <c r="BU125" s="246"/>
      <c r="BV125" s="246"/>
      <c r="BW125" s="246"/>
      <c r="BX125" s="246"/>
      <c r="BY125" s="246"/>
      <c r="BZ125" s="246"/>
      <c r="CA125" s="246"/>
      <c r="CB125" s="246"/>
      <c r="CC125" s="246"/>
      <c r="CD125" s="246"/>
      <c r="CE125" s="246"/>
      <c r="CF125" s="246"/>
      <c r="CG125" s="246"/>
      <c r="CH125" s="246"/>
      <c r="CI125" s="246"/>
      <c r="CJ125" s="246"/>
      <c r="CK125" s="246"/>
      <c r="CL125" s="246"/>
      <c r="CM125" s="246"/>
    </row>
    <row r="126" spans="1:91" s="125" customFormat="1" ht="18.75" hidden="1" thickBot="1" x14ac:dyDescent="0.3">
      <c r="A126" s="246"/>
      <c r="B126" s="136"/>
      <c r="C126" s="94"/>
      <c r="D126" s="106"/>
      <c r="E126" s="126"/>
      <c r="F126" s="127"/>
      <c r="G126" s="128"/>
      <c r="H126" s="128"/>
      <c r="I126" s="128"/>
      <c r="J126" s="129"/>
      <c r="K126" s="128"/>
      <c r="L126" s="128"/>
      <c r="M126" s="128"/>
      <c r="N126" s="128"/>
      <c r="O126" s="128"/>
      <c r="P126" s="128"/>
      <c r="Q126" s="128"/>
      <c r="R126" s="128"/>
      <c r="S126" s="117">
        <f>SUM(G126:R126)</f>
        <v>0</v>
      </c>
      <c r="T126" s="130">
        <f t="shared" si="5"/>
        <v>0</v>
      </c>
      <c r="U126" s="291"/>
      <c r="V126" s="245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4"/>
      <c r="AK126" s="246"/>
      <c r="AL126" s="246"/>
      <c r="AM126" s="246"/>
      <c r="AN126" s="246"/>
      <c r="AO126" s="246"/>
      <c r="AP126" s="246"/>
      <c r="AQ126" s="246"/>
      <c r="AR126" s="246"/>
      <c r="AS126" s="246"/>
      <c r="AT126" s="246"/>
      <c r="AU126" s="246"/>
      <c r="AV126" s="246"/>
      <c r="AW126" s="246"/>
      <c r="AX126" s="246"/>
      <c r="AY126" s="246"/>
      <c r="AZ126" s="246"/>
      <c r="BA126" s="246"/>
      <c r="BB126" s="246"/>
      <c r="BC126" s="246"/>
      <c r="BD126" s="246"/>
      <c r="BE126" s="246"/>
      <c r="BF126" s="246"/>
      <c r="BG126" s="246"/>
      <c r="BH126" s="246"/>
      <c r="BI126" s="246"/>
      <c r="BJ126" s="246"/>
      <c r="BK126" s="246"/>
      <c r="BL126" s="246"/>
      <c r="BM126" s="246"/>
      <c r="BN126" s="246"/>
      <c r="BO126" s="246"/>
      <c r="BP126" s="246"/>
      <c r="BQ126" s="246"/>
      <c r="BR126" s="246"/>
      <c r="BS126" s="246"/>
      <c r="BT126" s="246"/>
      <c r="BU126" s="246"/>
      <c r="BV126" s="246"/>
      <c r="BW126" s="246"/>
      <c r="BX126" s="246"/>
      <c r="BY126" s="246"/>
      <c r="BZ126" s="246"/>
      <c r="CA126" s="246"/>
      <c r="CB126" s="246"/>
      <c r="CC126" s="246"/>
      <c r="CD126" s="246"/>
      <c r="CE126" s="246"/>
      <c r="CF126" s="246"/>
      <c r="CG126" s="246"/>
      <c r="CH126" s="246"/>
      <c r="CI126" s="246"/>
      <c r="CJ126" s="246"/>
      <c r="CK126" s="246"/>
      <c r="CL126" s="246"/>
      <c r="CM126" s="246"/>
    </row>
    <row r="127" spans="1:91" s="125" customFormat="1" ht="18.75" thickBot="1" x14ac:dyDescent="0.3">
      <c r="A127" s="246"/>
      <c r="B127" s="136"/>
      <c r="C127" s="131" t="s">
        <v>183</v>
      </c>
      <c r="D127" s="132"/>
      <c r="E127" s="133">
        <f t="shared" ref="E127:T127" si="6">SUM(E15:E126)</f>
        <v>1096573997</v>
      </c>
      <c r="F127" s="134">
        <f t="shared" si="6"/>
        <v>437532352.19999999</v>
      </c>
      <c r="G127" s="135">
        <f t="shared" si="6"/>
        <v>78915812</v>
      </c>
      <c r="H127" s="135">
        <f t="shared" si="6"/>
        <v>78915813</v>
      </c>
      <c r="I127" s="135">
        <f t="shared" si="6"/>
        <v>102912778</v>
      </c>
      <c r="J127" s="135">
        <f t="shared" si="6"/>
        <v>176787952.19999999</v>
      </c>
      <c r="K127" s="135">
        <f t="shared" si="6"/>
        <v>0</v>
      </c>
      <c r="L127" s="135">
        <f t="shared" si="6"/>
        <v>0</v>
      </c>
      <c r="M127" s="135">
        <f t="shared" si="6"/>
        <v>0</v>
      </c>
      <c r="N127" s="135">
        <f t="shared" si="6"/>
        <v>0</v>
      </c>
      <c r="O127" s="135">
        <f t="shared" si="6"/>
        <v>0</v>
      </c>
      <c r="P127" s="135">
        <f t="shared" si="6"/>
        <v>0</v>
      </c>
      <c r="Q127" s="135">
        <f t="shared" si="6"/>
        <v>0</v>
      </c>
      <c r="R127" s="135">
        <f t="shared" si="6"/>
        <v>0</v>
      </c>
      <c r="S127" s="135">
        <f t="shared" si="6"/>
        <v>437532355.19999999</v>
      </c>
      <c r="T127" s="135">
        <f t="shared" si="6"/>
        <v>-3</v>
      </c>
      <c r="U127" s="246"/>
      <c r="V127" s="245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G127" s="246"/>
      <c r="AH127" s="246"/>
      <c r="AI127" s="246"/>
      <c r="AJ127" s="246"/>
      <c r="AK127" s="246"/>
      <c r="AL127" s="246"/>
      <c r="AM127" s="246"/>
      <c r="AN127" s="246"/>
      <c r="AO127" s="246"/>
      <c r="AP127" s="246"/>
      <c r="AQ127" s="246"/>
      <c r="AR127" s="246"/>
      <c r="AS127" s="246"/>
      <c r="AT127" s="246"/>
      <c r="AU127" s="246"/>
      <c r="AV127" s="246"/>
      <c r="AW127" s="246"/>
      <c r="AX127" s="246"/>
      <c r="AY127" s="246"/>
      <c r="AZ127" s="246"/>
      <c r="BA127" s="246"/>
      <c r="BB127" s="246"/>
      <c r="BC127" s="246"/>
      <c r="BD127" s="246"/>
      <c r="BE127" s="246"/>
      <c r="BF127" s="246"/>
      <c r="BG127" s="246"/>
      <c r="BH127" s="246"/>
      <c r="BI127" s="246"/>
      <c r="BJ127" s="246"/>
      <c r="BK127" s="246"/>
      <c r="BL127" s="246"/>
      <c r="BM127" s="246"/>
      <c r="BN127" s="246"/>
      <c r="BO127" s="246"/>
      <c r="BP127" s="246"/>
      <c r="BQ127" s="246"/>
      <c r="BR127" s="246"/>
      <c r="BS127" s="246"/>
      <c r="BT127" s="246"/>
      <c r="BU127" s="246"/>
      <c r="BV127" s="246"/>
      <c r="BW127" s="246"/>
      <c r="BX127" s="246"/>
      <c r="BY127" s="246"/>
      <c r="BZ127" s="246"/>
      <c r="CA127" s="246"/>
      <c r="CB127" s="246"/>
      <c r="CC127" s="246"/>
      <c r="CD127" s="246"/>
      <c r="CE127" s="246"/>
      <c r="CF127" s="246"/>
      <c r="CG127" s="246"/>
      <c r="CH127" s="246"/>
      <c r="CI127" s="246"/>
      <c r="CJ127" s="246"/>
      <c r="CK127" s="246"/>
      <c r="CL127" s="246"/>
      <c r="CM127" s="246"/>
    </row>
    <row r="128" spans="1:91" s="246" customFormat="1" ht="21.75" customHeight="1" x14ac:dyDescent="0.25">
      <c r="B128" s="260"/>
      <c r="S128" s="260"/>
      <c r="T128" s="260"/>
    </row>
    <row r="129" spans="2:20" s="246" customFormat="1" ht="21.75" customHeight="1" x14ac:dyDescent="0.25">
      <c r="B129" s="260"/>
      <c r="F129" s="295"/>
      <c r="G129" s="295"/>
      <c r="I129" s="295"/>
      <c r="S129" s="260"/>
      <c r="T129" s="260"/>
    </row>
    <row r="130" spans="2:20" s="246" customFormat="1" ht="21.75" customHeight="1" thickBot="1" x14ac:dyDescent="0.3">
      <c r="B130" s="260"/>
      <c r="S130" s="260"/>
      <c r="T130" s="260"/>
    </row>
    <row r="131" spans="2:20" s="246" customFormat="1" ht="21.75" customHeight="1" x14ac:dyDescent="0.25">
      <c r="B131" s="260"/>
      <c r="C131" s="296"/>
      <c r="D131" s="297"/>
      <c r="E131" s="297"/>
      <c r="F131" s="297"/>
      <c r="G131" s="297"/>
      <c r="H131" s="297"/>
      <c r="I131" s="297"/>
      <c r="J131" s="297"/>
      <c r="K131" s="297"/>
      <c r="L131" s="297"/>
      <c r="M131" s="297"/>
      <c r="N131" s="297"/>
      <c r="O131" s="297"/>
      <c r="P131" s="297"/>
      <c r="Q131" s="297"/>
      <c r="R131" s="297"/>
      <c r="S131" s="298"/>
      <c r="T131" s="299"/>
    </row>
    <row r="132" spans="2:20" s="244" customFormat="1" x14ac:dyDescent="0.25">
      <c r="C132" s="346" t="s">
        <v>141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244" customFormat="1" x14ac:dyDescent="0.25">
      <c r="C133" s="346" t="s">
        <v>139</v>
      </c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244" customFormat="1" x14ac:dyDescent="0.25">
      <c r="C134" s="346" t="s">
        <v>140</v>
      </c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8"/>
    </row>
    <row r="135" spans="2:20" s="243" customFormat="1" ht="18.75" thickBot="1" x14ac:dyDescent="0.3">
      <c r="C135" s="300"/>
      <c r="D135" s="301"/>
      <c r="E135" s="302"/>
      <c r="F135" s="301"/>
      <c r="G135" s="301"/>
      <c r="H135" s="301"/>
      <c r="I135" s="301"/>
      <c r="J135" s="301"/>
      <c r="K135" s="301"/>
      <c r="L135" s="301"/>
      <c r="M135" s="301"/>
      <c r="N135" s="301"/>
      <c r="O135" s="301"/>
      <c r="P135" s="301"/>
      <c r="Q135" s="301"/>
      <c r="R135" s="301"/>
      <c r="S135" s="301"/>
      <c r="T135" s="303"/>
    </row>
    <row r="136" spans="2:20" s="246" customFormat="1" ht="21.75" customHeight="1" x14ac:dyDescent="0.25">
      <c r="B136" s="260"/>
      <c r="S136" s="260"/>
      <c r="T136" s="260"/>
    </row>
    <row r="137" spans="2:20" s="246" customFormat="1" ht="21.75" customHeight="1" x14ac:dyDescent="0.25">
      <c r="B137" s="260"/>
      <c r="S137" s="260"/>
      <c r="T137" s="260"/>
    </row>
    <row r="138" spans="2:20" s="246" customFormat="1" ht="21.75" customHeight="1" x14ac:dyDescent="0.25">
      <c r="B138" s="260"/>
      <c r="S138" s="260"/>
      <c r="T138" s="260"/>
    </row>
    <row r="139" spans="2:20" s="246" customFormat="1" ht="21.75" customHeight="1" x14ac:dyDescent="0.25">
      <c r="B139" s="260"/>
      <c r="S139" s="260"/>
      <c r="T139" s="260"/>
    </row>
    <row r="140" spans="2:20" s="246" customFormat="1" ht="21.75" customHeight="1" x14ac:dyDescent="0.25">
      <c r="B140" s="260"/>
      <c r="S140" s="260"/>
      <c r="T140" s="260"/>
    </row>
    <row r="141" spans="2:20" s="246" customFormat="1" ht="21.75" customHeight="1" x14ac:dyDescent="0.25">
      <c r="B141" s="260"/>
      <c r="S141" s="260"/>
      <c r="T141" s="260"/>
    </row>
    <row r="142" spans="2:20" s="246" customFormat="1" ht="21.75" customHeight="1" x14ac:dyDescent="0.25">
      <c r="B142" s="260"/>
      <c r="S142" s="260"/>
      <c r="T142" s="260"/>
    </row>
    <row r="143" spans="2:20" s="246" customFormat="1" ht="21.75" customHeight="1" x14ac:dyDescent="0.25">
      <c r="B143" s="260"/>
      <c r="S143" s="260"/>
      <c r="T143" s="260"/>
    </row>
    <row r="144" spans="2:20" s="246" customFormat="1" ht="21.75" customHeight="1" x14ac:dyDescent="0.25">
      <c r="B144" s="260"/>
      <c r="S144" s="260"/>
      <c r="T144" s="260"/>
    </row>
    <row r="145" spans="2:20" s="246" customFormat="1" ht="21.75" customHeight="1" x14ac:dyDescent="0.25">
      <c r="B145" s="260"/>
      <c r="S145" s="260"/>
      <c r="T145" s="260"/>
    </row>
    <row r="146" spans="2:20" s="246" customFormat="1" ht="21.75" customHeight="1" x14ac:dyDescent="0.25">
      <c r="B146" s="260"/>
      <c r="S146" s="260"/>
      <c r="T146" s="260"/>
    </row>
    <row r="147" spans="2:20" s="246" customFormat="1" ht="21.75" customHeight="1" x14ac:dyDescent="0.25">
      <c r="B147" s="260"/>
      <c r="S147" s="260"/>
      <c r="T147" s="260"/>
    </row>
    <row r="148" spans="2:20" s="246" customFormat="1" ht="21.75" customHeight="1" x14ac:dyDescent="0.25">
      <c r="B148" s="260"/>
      <c r="S148" s="260"/>
      <c r="T148" s="260"/>
    </row>
    <row r="149" spans="2:20" s="246" customFormat="1" ht="13.5" customHeight="1" x14ac:dyDescent="0.25">
      <c r="B149" s="260"/>
      <c r="C149" s="304"/>
      <c r="D149" s="304"/>
      <c r="E149" s="305"/>
      <c r="F149" s="306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4"/>
      <c r="T149" s="294"/>
    </row>
    <row r="150" spans="2:20" s="246" customFormat="1" ht="31.5" hidden="1" customHeight="1" x14ac:dyDescent="0.25">
      <c r="B150" s="260"/>
      <c r="S150" s="294"/>
      <c r="T150" s="294"/>
    </row>
    <row r="151" spans="2:20" s="243" customFormat="1" x14ac:dyDescent="0.25">
      <c r="E151" s="307"/>
    </row>
    <row r="152" spans="2:20" s="243" customFormat="1" x14ac:dyDescent="0.25">
      <c r="E152" s="307"/>
    </row>
    <row r="153" spans="2:20" s="243" customFormat="1" x14ac:dyDescent="0.25">
      <c r="E153" s="307"/>
    </row>
    <row r="154" spans="2:20" s="243" customFormat="1" x14ac:dyDescent="0.25">
      <c r="E154" s="307"/>
    </row>
    <row r="155" spans="2:20" s="243" customFormat="1" x14ac:dyDescent="0.25">
      <c r="E155" s="307"/>
    </row>
    <row r="156" spans="2:20" s="243" customFormat="1" x14ac:dyDescent="0.25">
      <c r="E156" s="307"/>
    </row>
    <row r="157" spans="2:20" s="243" customFormat="1" x14ac:dyDescent="0.25">
      <c r="E157" s="307"/>
    </row>
    <row r="158" spans="2:20" s="243" customFormat="1" x14ac:dyDescent="0.25">
      <c r="E158" s="307"/>
    </row>
    <row r="159" spans="2:20" s="243" customFormat="1" x14ac:dyDescent="0.25">
      <c r="E159" s="307"/>
    </row>
    <row r="160" spans="2:20" s="243" customFormat="1" x14ac:dyDescent="0.25">
      <c r="E160" s="307"/>
    </row>
    <row r="161" spans="5:5" s="243" customFormat="1" x14ac:dyDescent="0.25">
      <c r="E161" s="307"/>
    </row>
    <row r="162" spans="5:5" s="243" customFormat="1" x14ac:dyDescent="0.25">
      <c r="E162" s="307"/>
    </row>
    <row r="163" spans="5:5" s="243" customFormat="1" x14ac:dyDescent="0.25">
      <c r="E163" s="307"/>
    </row>
    <row r="164" spans="5:5" s="243" customFormat="1" x14ac:dyDescent="0.25">
      <c r="E164" s="307"/>
    </row>
    <row r="165" spans="5:5" s="243" customFormat="1" x14ac:dyDescent="0.25">
      <c r="E165" s="307"/>
    </row>
    <row r="166" spans="5:5" s="243" customFormat="1" x14ac:dyDescent="0.25">
      <c r="E166" s="307"/>
    </row>
    <row r="167" spans="5:5" s="243" customFormat="1" x14ac:dyDescent="0.25">
      <c r="E167" s="307"/>
    </row>
    <row r="168" spans="5:5" s="243" customFormat="1" x14ac:dyDescent="0.25">
      <c r="E168" s="307"/>
    </row>
    <row r="169" spans="5:5" s="243" customFormat="1" x14ac:dyDescent="0.25">
      <c r="E169" s="307"/>
    </row>
    <row r="170" spans="5:5" s="243" customFormat="1" x14ac:dyDescent="0.25">
      <c r="E170" s="307"/>
    </row>
    <row r="171" spans="5:5" s="243" customFormat="1" x14ac:dyDescent="0.25">
      <c r="E171" s="307"/>
    </row>
    <row r="172" spans="5:5" s="243" customFormat="1" x14ac:dyDescent="0.25">
      <c r="E172" s="307"/>
    </row>
    <row r="173" spans="5:5" s="243" customFormat="1" x14ac:dyDescent="0.25">
      <c r="E173" s="307"/>
    </row>
    <row r="174" spans="5:5" s="243" customFormat="1" x14ac:dyDescent="0.25">
      <c r="E174" s="307"/>
    </row>
    <row r="175" spans="5:5" s="243" customFormat="1" x14ac:dyDescent="0.25">
      <c r="E175" s="307"/>
    </row>
    <row r="176" spans="5:5" s="243" customFormat="1" x14ac:dyDescent="0.25">
      <c r="E176" s="307"/>
    </row>
    <row r="177" spans="5:5" s="243" customFormat="1" x14ac:dyDescent="0.25">
      <c r="E177" s="307"/>
    </row>
    <row r="178" spans="5:5" s="243" customFormat="1" x14ac:dyDescent="0.25">
      <c r="E178" s="307"/>
    </row>
    <row r="179" spans="5:5" s="243" customFormat="1" x14ac:dyDescent="0.25">
      <c r="E179" s="307"/>
    </row>
    <row r="180" spans="5:5" s="243" customFormat="1" x14ac:dyDescent="0.25">
      <c r="E180" s="307"/>
    </row>
    <row r="181" spans="5:5" s="243" customFormat="1" x14ac:dyDescent="0.25">
      <c r="E181" s="307"/>
    </row>
    <row r="182" spans="5:5" s="243" customFormat="1" x14ac:dyDescent="0.25">
      <c r="E182" s="307"/>
    </row>
    <row r="183" spans="5:5" s="243" customFormat="1" x14ac:dyDescent="0.25">
      <c r="E183" s="307"/>
    </row>
    <row r="184" spans="5:5" s="243" customFormat="1" x14ac:dyDescent="0.25">
      <c r="E184" s="307"/>
    </row>
    <row r="185" spans="5:5" s="243" customFormat="1" x14ac:dyDescent="0.25">
      <c r="E185" s="307"/>
    </row>
    <row r="186" spans="5:5" s="243" customFormat="1" x14ac:dyDescent="0.25">
      <c r="E186" s="307"/>
    </row>
    <row r="187" spans="5:5" s="243" customFormat="1" x14ac:dyDescent="0.25">
      <c r="E187" s="307"/>
    </row>
    <row r="188" spans="5:5" s="243" customFormat="1" x14ac:dyDescent="0.25">
      <c r="E188" s="307"/>
    </row>
    <row r="189" spans="5:5" s="243" customFormat="1" x14ac:dyDescent="0.25">
      <c r="E189" s="307"/>
    </row>
    <row r="190" spans="5:5" s="243" customFormat="1" x14ac:dyDescent="0.25">
      <c r="E190" s="307"/>
    </row>
    <row r="191" spans="5:5" s="243" customFormat="1" x14ac:dyDescent="0.25">
      <c r="E191" s="307"/>
    </row>
    <row r="192" spans="5:5" s="243" customFormat="1" x14ac:dyDescent="0.25">
      <c r="E192" s="307"/>
    </row>
    <row r="193" spans="5:5" s="243" customFormat="1" x14ac:dyDescent="0.25">
      <c r="E193" s="307"/>
    </row>
    <row r="194" spans="5:5" s="243" customFormat="1" x14ac:dyDescent="0.25">
      <c r="E194" s="307"/>
    </row>
    <row r="195" spans="5:5" s="243" customFormat="1" x14ac:dyDescent="0.25">
      <c r="E195" s="307"/>
    </row>
    <row r="196" spans="5:5" s="243" customFormat="1" x14ac:dyDescent="0.25">
      <c r="E196" s="307"/>
    </row>
    <row r="197" spans="5:5" s="243" customFormat="1" x14ac:dyDescent="0.25">
      <c r="E197" s="307"/>
    </row>
    <row r="198" spans="5:5" s="243" customFormat="1" x14ac:dyDescent="0.25">
      <c r="E198" s="307"/>
    </row>
    <row r="199" spans="5:5" s="243" customFormat="1" x14ac:dyDescent="0.25">
      <c r="E199" s="307"/>
    </row>
    <row r="200" spans="5:5" s="243" customFormat="1" x14ac:dyDescent="0.25">
      <c r="E200" s="307"/>
    </row>
    <row r="201" spans="5:5" s="243" customFormat="1" x14ac:dyDescent="0.25">
      <c r="E201" s="307"/>
    </row>
    <row r="202" spans="5:5" s="243" customFormat="1" x14ac:dyDescent="0.25">
      <c r="E202" s="307"/>
    </row>
    <row r="203" spans="5:5" s="243" customFormat="1" x14ac:dyDescent="0.25">
      <c r="E203" s="307"/>
    </row>
    <row r="204" spans="5:5" s="243" customFormat="1" x14ac:dyDescent="0.25">
      <c r="E204" s="307"/>
    </row>
    <row r="205" spans="5:5" s="243" customFormat="1" x14ac:dyDescent="0.25">
      <c r="E205" s="307"/>
    </row>
    <row r="206" spans="5:5" s="243" customFormat="1" x14ac:dyDescent="0.25">
      <c r="E206" s="307"/>
    </row>
    <row r="207" spans="5:5" s="243" customFormat="1" x14ac:dyDescent="0.25">
      <c r="E207" s="307"/>
    </row>
    <row r="208" spans="5:5" s="243" customFormat="1" x14ac:dyDescent="0.25">
      <c r="E208" s="307"/>
    </row>
    <row r="209" spans="5:5" s="243" customFormat="1" x14ac:dyDescent="0.25">
      <c r="E209" s="307"/>
    </row>
    <row r="210" spans="5:5" s="243" customFormat="1" x14ac:dyDescent="0.25">
      <c r="E210" s="307"/>
    </row>
    <row r="211" spans="5:5" s="243" customFormat="1" x14ac:dyDescent="0.25">
      <c r="E211" s="307"/>
    </row>
    <row r="212" spans="5:5" s="243" customFormat="1" x14ac:dyDescent="0.25">
      <c r="E212" s="307"/>
    </row>
    <row r="213" spans="5:5" s="243" customFormat="1" x14ac:dyDescent="0.25">
      <c r="E213" s="307"/>
    </row>
    <row r="214" spans="5:5" s="243" customFormat="1" x14ac:dyDescent="0.25">
      <c r="E214" s="307"/>
    </row>
    <row r="215" spans="5:5" s="243" customFormat="1" x14ac:dyDescent="0.25">
      <c r="E215" s="307"/>
    </row>
    <row r="216" spans="5:5" s="243" customFormat="1" x14ac:dyDescent="0.25">
      <c r="E216" s="307"/>
    </row>
    <row r="217" spans="5:5" s="243" customFormat="1" x14ac:dyDescent="0.25">
      <c r="E217" s="307"/>
    </row>
    <row r="218" spans="5:5" s="243" customFormat="1" x14ac:dyDescent="0.25">
      <c r="E218" s="307"/>
    </row>
    <row r="219" spans="5:5" s="243" customFormat="1" x14ac:dyDescent="0.25">
      <c r="E219" s="307"/>
    </row>
    <row r="220" spans="5:5" s="243" customFormat="1" x14ac:dyDescent="0.25">
      <c r="E220" s="307"/>
    </row>
    <row r="221" spans="5:5" s="243" customFormat="1" x14ac:dyDescent="0.25">
      <c r="E221" s="307"/>
    </row>
    <row r="222" spans="5:5" s="243" customFormat="1" x14ac:dyDescent="0.25">
      <c r="E222" s="307"/>
    </row>
    <row r="223" spans="5:5" s="243" customFormat="1" x14ac:dyDescent="0.25">
      <c r="E223" s="307"/>
    </row>
    <row r="224" spans="5:5" s="243" customFormat="1" x14ac:dyDescent="0.25">
      <c r="E224" s="307"/>
    </row>
    <row r="225" spans="5:5" s="243" customFormat="1" x14ac:dyDescent="0.25">
      <c r="E225" s="307"/>
    </row>
    <row r="226" spans="5:5" s="243" customFormat="1" x14ac:dyDescent="0.25">
      <c r="E226" s="307"/>
    </row>
    <row r="227" spans="5:5" s="243" customFormat="1" x14ac:dyDescent="0.25">
      <c r="E227" s="307"/>
    </row>
    <row r="228" spans="5:5" s="243" customFormat="1" x14ac:dyDescent="0.25">
      <c r="E228" s="307"/>
    </row>
    <row r="229" spans="5:5" s="243" customFormat="1" x14ac:dyDescent="0.25">
      <c r="E229" s="307"/>
    </row>
    <row r="230" spans="5:5" s="243" customFormat="1" x14ac:dyDescent="0.25">
      <c r="E230" s="307"/>
    </row>
    <row r="231" spans="5:5" s="243" customFormat="1" x14ac:dyDescent="0.25">
      <c r="E231" s="307"/>
    </row>
    <row r="232" spans="5:5" s="243" customFormat="1" x14ac:dyDescent="0.25">
      <c r="E232" s="307"/>
    </row>
    <row r="233" spans="5:5" s="243" customFormat="1" x14ac:dyDescent="0.25">
      <c r="E233" s="307"/>
    </row>
    <row r="234" spans="5:5" s="243" customFormat="1" x14ac:dyDescent="0.25">
      <c r="E234" s="307"/>
    </row>
    <row r="235" spans="5:5" s="243" customFormat="1" x14ac:dyDescent="0.25">
      <c r="E235" s="307"/>
    </row>
    <row r="236" spans="5:5" s="243" customFormat="1" x14ac:dyDescent="0.25">
      <c r="E236" s="307"/>
    </row>
    <row r="237" spans="5:5" s="243" customFormat="1" x14ac:dyDescent="0.25">
      <c r="E237" s="307"/>
    </row>
    <row r="238" spans="5:5" s="243" customFormat="1" x14ac:dyDescent="0.25">
      <c r="E238" s="307"/>
    </row>
    <row r="239" spans="5:5" s="243" customFormat="1" x14ac:dyDescent="0.25">
      <c r="E239" s="307"/>
    </row>
    <row r="240" spans="5:5" s="243" customFormat="1" x14ac:dyDescent="0.25">
      <c r="E240" s="307"/>
    </row>
    <row r="241" spans="5:5" s="243" customFormat="1" x14ac:dyDescent="0.25">
      <c r="E241" s="307"/>
    </row>
    <row r="242" spans="5:5" s="243" customFormat="1" x14ac:dyDescent="0.25">
      <c r="E242" s="307"/>
    </row>
    <row r="243" spans="5:5" s="243" customFormat="1" x14ac:dyDescent="0.25">
      <c r="E243" s="307"/>
    </row>
    <row r="244" spans="5:5" s="243" customFormat="1" x14ac:dyDescent="0.25">
      <c r="E244" s="307"/>
    </row>
    <row r="245" spans="5:5" s="243" customFormat="1" x14ac:dyDescent="0.25">
      <c r="E245" s="307"/>
    </row>
    <row r="246" spans="5:5" s="243" customFormat="1" x14ac:dyDescent="0.25">
      <c r="E246" s="307"/>
    </row>
    <row r="247" spans="5:5" s="243" customFormat="1" x14ac:dyDescent="0.25">
      <c r="E247" s="307"/>
    </row>
    <row r="248" spans="5:5" s="243" customFormat="1" x14ac:dyDescent="0.25">
      <c r="E248" s="307"/>
    </row>
    <row r="249" spans="5:5" s="243" customFormat="1" x14ac:dyDescent="0.25">
      <c r="E249" s="307"/>
    </row>
    <row r="250" spans="5:5" s="243" customFormat="1" x14ac:dyDescent="0.25">
      <c r="E250" s="307"/>
    </row>
    <row r="251" spans="5:5" s="243" customFormat="1" x14ac:dyDescent="0.25">
      <c r="E251" s="307"/>
    </row>
    <row r="252" spans="5:5" s="243" customFormat="1" x14ac:dyDescent="0.25">
      <c r="E252" s="307"/>
    </row>
    <row r="253" spans="5:5" s="243" customFormat="1" x14ac:dyDescent="0.25">
      <c r="E253" s="307"/>
    </row>
    <row r="254" spans="5:5" s="243" customFormat="1" x14ac:dyDescent="0.25">
      <c r="E254" s="307"/>
    </row>
    <row r="255" spans="5:5" s="243" customFormat="1" x14ac:dyDescent="0.25">
      <c r="E255" s="307"/>
    </row>
    <row r="256" spans="5:5" s="243" customFormat="1" x14ac:dyDescent="0.25">
      <c r="E256" s="307"/>
    </row>
    <row r="257" spans="5:5" s="243" customFormat="1" x14ac:dyDescent="0.25">
      <c r="E257" s="307"/>
    </row>
    <row r="258" spans="5:5" s="243" customFormat="1" x14ac:dyDescent="0.25">
      <c r="E258" s="307"/>
    </row>
    <row r="259" spans="5:5" s="243" customFormat="1" x14ac:dyDescent="0.25">
      <c r="E259" s="307"/>
    </row>
    <row r="260" spans="5:5" s="243" customFormat="1" x14ac:dyDescent="0.25">
      <c r="E260" s="307"/>
    </row>
    <row r="261" spans="5:5" s="243" customFormat="1" x14ac:dyDescent="0.25">
      <c r="E261" s="307"/>
    </row>
    <row r="262" spans="5:5" s="243" customFormat="1" x14ac:dyDescent="0.25">
      <c r="E262" s="307"/>
    </row>
    <row r="263" spans="5:5" s="243" customFormat="1" x14ac:dyDescent="0.25">
      <c r="E263" s="307"/>
    </row>
    <row r="264" spans="5:5" s="243" customFormat="1" x14ac:dyDescent="0.25">
      <c r="E264" s="307"/>
    </row>
    <row r="265" spans="5:5" s="243" customFormat="1" x14ac:dyDescent="0.25">
      <c r="E265" s="307"/>
    </row>
    <row r="266" spans="5:5" s="243" customFormat="1" x14ac:dyDescent="0.25">
      <c r="E266" s="307"/>
    </row>
    <row r="267" spans="5:5" s="243" customFormat="1" x14ac:dyDescent="0.25">
      <c r="E267" s="307"/>
    </row>
    <row r="268" spans="5:5" s="243" customFormat="1" x14ac:dyDescent="0.25">
      <c r="E268" s="307"/>
    </row>
    <row r="269" spans="5:5" s="243" customFormat="1" x14ac:dyDescent="0.25">
      <c r="E269" s="307"/>
    </row>
    <row r="270" spans="5:5" s="243" customFormat="1" x14ac:dyDescent="0.25">
      <c r="E270" s="307"/>
    </row>
    <row r="271" spans="5:5" s="243" customFormat="1" x14ac:dyDescent="0.25">
      <c r="E271" s="307"/>
    </row>
    <row r="272" spans="5:5" s="243" customFormat="1" x14ac:dyDescent="0.25">
      <c r="E272" s="307"/>
    </row>
    <row r="273" spans="5:5" s="243" customFormat="1" x14ac:dyDescent="0.25">
      <c r="E273" s="307"/>
    </row>
    <row r="274" spans="5:5" s="243" customFormat="1" x14ac:dyDescent="0.25">
      <c r="E274" s="307"/>
    </row>
    <row r="275" spans="5:5" s="243" customFormat="1" x14ac:dyDescent="0.25">
      <c r="E275" s="307"/>
    </row>
    <row r="276" spans="5:5" s="243" customFormat="1" x14ac:dyDescent="0.25">
      <c r="E276" s="307"/>
    </row>
    <row r="277" spans="5:5" s="243" customFormat="1" x14ac:dyDescent="0.25">
      <c r="E277" s="307"/>
    </row>
    <row r="278" spans="5:5" s="243" customFormat="1" x14ac:dyDescent="0.25">
      <c r="E278" s="307"/>
    </row>
    <row r="279" spans="5:5" s="243" customFormat="1" x14ac:dyDescent="0.25">
      <c r="E279" s="307"/>
    </row>
    <row r="280" spans="5:5" s="243" customFormat="1" x14ac:dyDescent="0.25">
      <c r="E280" s="307"/>
    </row>
    <row r="281" spans="5:5" s="243" customFormat="1" x14ac:dyDescent="0.25">
      <c r="E281" s="307"/>
    </row>
    <row r="282" spans="5:5" s="243" customFormat="1" x14ac:dyDescent="0.25">
      <c r="E282" s="307"/>
    </row>
    <row r="283" spans="5:5" s="243" customFormat="1" x14ac:dyDescent="0.25">
      <c r="E283" s="307"/>
    </row>
    <row r="284" spans="5:5" s="243" customFormat="1" x14ac:dyDescent="0.25">
      <c r="E284" s="307"/>
    </row>
    <row r="285" spans="5:5" s="243" customFormat="1" x14ac:dyDescent="0.25">
      <c r="E285" s="307"/>
    </row>
    <row r="286" spans="5:5" s="243" customFormat="1" x14ac:dyDescent="0.25">
      <c r="E286" s="307"/>
    </row>
    <row r="287" spans="5:5" s="243" customFormat="1" x14ac:dyDescent="0.25">
      <c r="E287" s="307"/>
    </row>
    <row r="288" spans="5:5" s="243" customFormat="1" x14ac:dyDescent="0.25">
      <c r="E288" s="307"/>
    </row>
    <row r="289" spans="5:5" s="243" customFormat="1" x14ac:dyDescent="0.25">
      <c r="E289" s="307"/>
    </row>
    <row r="290" spans="5:5" s="243" customFormat="1" x14ac:dyDescent="0.25">
      <c r="E290" s="307"/>
    </row>
    <row r="291" spans="5:5" s="243" customFormat="1" x14ac:dyDescent="0.25">
      <c r="E291" s="307"/>
    </row>
    <row r="292" spans="5:5" s="243" customFormat="1" x14ac:dyDescent="0.25">
      <c r="E292" s="307"/>
    </row>
    <row r="293" spans="5:5" s="243" customFormat="1" x14ac:dyDescent="0.25">
      <c r="E293" s="307"/>
    </row>
    <row r="294" spans="5:5" s="243" customFormat="1" x14ac:dyDescent="0.25">
      <c r="E294" s="307"/>
    </row>
    <row r="295" spans="5:5" s="243" customFormat="1" x14ac:dyDescent="0.25">
      <c r="E295" s="307"/>
    </row>
    <row r="296" spans="5:5" s="243" customFormat="1" x14ac:dyDescent="0.25">
      <c r="E296" s="307"/>
    </row>
    <row r="297" spans="5:5" s="243" customFormat="1" x14ac:dyDescent="0.25">
      <c r="E297" s="307"/>
    </row>
    <row r="298" spans="5:5" s="243" customFormat="1" x14ac:dyDescent="0.25">
      <c r="E298" s="307"/>
    </row>
    <row r="299" spans="5:5" s="243" customFormat="1" x14ac:dyDescent="0.25">
      <c r="E299" s="307"/>
    </row>
    <row r="300" spans="5:5" s="243" customFormat="1" x14ac:dyDescent="0.25">
      <c r="E300" s="307"/>
    </row>
    <row r="301" spans="5:5" s="243" customFormat="1" x14ac:dyDescent="0.25">
      <c r="E301" s="307"/>
    </row>
    <row r="302" spans="5:5" s="243" customFormat="1" x14ac:dyDescent="0.25">
      <c r="E302" s="307"/>
    </row>
    <row r="303" spans="5:5" s="243" customFormat="1" x14ac:dyDescent="0.25">
      <c r="E303" s="307"/>
    </row>
    <row r="304" spans="5:5" s="243" customFormat="1" x14ac:dyDescent="0.25">
      <c r="E304" s="307"/>
    </row>
    <row r="305" spans="5:5" s="243" customFormat="1" x14ac:dyDescent="0.25">
      <c r="E305" s="307"/>
    </row>
    <row r="306" spans="5:5" s="243" customFormat="1" x14ac:dyDescent="0.25">
      <c r="E306" s="307"/>
    </row>
    <row r="307" spans="5:5" s="243" customFormat="1" x14ac:dyDescent="0.25">
      <c r="E307" s="307"/>
    </row>
    <row r="308" spans="5:5" s="243" customFormat="1" x14ac:dyDescent="0.25">
      <c r="E308" s="307"/>
    </row>
    <row r="309" spans="5:5" s="243" customFormat="1" x14ac:dyDescent="0.25">
      <c r="E309" s="307"/>
    </row>
    <row r="310" spans="5:5" s="243" customFormat="1" x14ac:dyDescent="0.25">
      <c r="E310" s="307"/>
    </row>
    <row r="311" spans="5:5" s="243" customFormat="1" x14ac:dyDescent="0.25">
      <c r="E311" s="307"/>
    </row>
    <row r="312" spans="5:5" s="243" customFormat="1" x14ac:dyDescent="0.25">
      <c r="E312" s="307"/>
    </row>
    <row r="313" spans="5:5" s="243" customFormat="1" x14ac:dyDescent="0.25">
      <c r="E313" s="307"/>
    </row>
    <row r="314" spans="5:5" s="243" customFormat="1" x14ac:dyDescent="0.25">
      <c r="E314" s="307"/>
    </row>
    <row r="315" spans="5:5" s="243" customFormat="1" x14ac:dyDescent="0.25">
      <c r="E315" s="307"/>
    </row>
    <row r="316" spans="5:5" s="243" customFormat="1" x14ac:dyDescent="0.25">
      <c r="E316" s="307"/>
    </row>
    <row r="317" spans="5:5" s="243" customFormat="1" x14ac:dyDescent="0.25">
      <c r="E317" s="307"/>
    </row>
    <row r="318" spans="5:5" s="243" customFormat="1" x14ac:dyDescent="0.25">
      <c r="E318" s="307"/>
    </row>
    <row r="319" spans="5:5" s="243" customFormat="1" x14ac:dyDescent="0.25">
      <c r="E319" s="307"/>
    </row>
    <row r="320" spans="5:5" s="243" customFormat="1" x14ac:dyDescent="0.25">
      <c r="E320" s="307"/>
    </row>
    <row r="321" spans="5:5" s="243" customFormat="1" x14ac:dyDescent="0.25">
      <c r="E321" s="307"/>
    </row>
    <row r="322" spans="5:5" s="243" customFormat="1" x14ac:dyDescent="0.25">
      <c r="E322" s="307"/>
    </row>
    <row r="323" spans="5:5" s="243" customFormat="1" x14ac:dyDescent="0.25">
      <c r="E323" s="307"/>
    </row>
    <row r="324" spans="5:5" s="243" customFormat="1" x14ac:dyDescent="0.25">
      <c r="E324" s="307"/>
    </row>
    <row r="325" spans="5:5" s="243" customFormat="1" x14ac:dyDescent="0.25">
      <c r="E325" s="307"/>
    </row>
    <row r="326" spans="5:5" s="243" customFormat="1" x14ac:dyDescent="0.25">
      <c r="E326" s="307"/>
    </row>
    <row r="327" spans="5:5" s="243" customFormat="1" x14ac:dyDescent="0.25">
      <c r="E327" s="307"/>
    </row>
    <row r="328" spans="5:5" s="243" customFormat="1" x14ac:dyDescent="0.25">
      <c r="E328" s="307"/>
    </row>
    <row r="329" spans="5:5" s="243" customFormat="1" x14ac:dyDescent="0.25">
      <c r="E329" s="307"/>
    </row>
    <row r="330" spans="5:5" s="243" customFormat="1" x14ac:dyDescent="0.25">
      <c r="E330" s="307"/>
    </row>
    <row r="331" spans="5:5" s="243" customFormat="1" x14ac:dyDescent="0.25">
      <c r="E331" s="307"/>
    </row>
    <row r="332" spans="5:5" s="243" customFormat="1" x14ac:dyDescent="0.25">
      <c r="E332" s="307"/>
    </row>
    <row r="333" spans="5:5" s="243" customFormat="1" x14ac:dyDescent="0.25">
      <c r="E333" s="307"/>
    </row>
    <row r="334" spans="5:5" s="243" customFormat="1" x14ac:dyDescent="0.25">
      <c r="E334" s="307"/>
    </row>
    <row r="335" spans="5:5" s="243" customFormat="1" x14ac:dyDescent="0.25">
      <c r="E335" s="307"/>
    </row>
    <row r="336" spans="5:5" s="243" customFormat="1" x14ac:dyDescent="0.25">
      <c r="E336" s="307"/>
    </row>
    <row r="337" spans="5:5" s="243" customFormat="1" x14ac:dyDescent="0.25">
      <c r="E337" s="307"/>
    </row>
    <row r="338" spans="5:5" s="243" customFormat="1" x14ac:dyDescent="0.25">
      <c r="E338" s="307"/>
    </row>
    <row r="339" spans="5:5" s="243" customFormat="1" x14ac:dyDescent="0.25">
      <c r="E339" s="307"/>
    </row>
    <row r="340" spans="5:5" s="243" customFormat="1" x14ac:dyDescent="0.25">
      <c r="E340" s="307"/>
    </row>
    <row r="341" spans="5:5" s="243" customFormat="1" x14ac:dyDescent="0.25">
      <c r="E341" s="307"/>
    </row>
    <row r="342" spans="5:5" s="243" customFormat="1" x14ac:dyDescent="0.25">
      <c r="E342" s="307"/>
    </row>
    <row r="343" spans="5:5" s="243" customFormat="1" x14ac:dyDescent="0.25">
      <c r="E343" s="307"/>
    </row>
    <row r="344" spans="5:5" s="243" customFormat="1" x14ac:dyDescent="0.25">
      <c r="E344" s="307"/>
    </row>
    <row r="345" spans="5:5" s="243" customFormat="1" x14ac:dyDescent="0.25">
      <c r="E345" s="307"/>
    </row>
    <row r="346" spans="5:5" s="243" customFormat="1" x14ac:dyDescent="0.25">
      <c r="E346" s="307"/>
    </row>
    <row r="347" spans="5:5" s="243" customFormat="1" x14ac:dyDescent="0.25">
      <c r="E347" s="307"/>
    </row>
    <row r="348" spans="5:5" s="243" customFormat="1" x14ac:dyDescent="0.25">
      <c r="E348" s="307"/>
    </row>
    <row r="349" spans="5:5" s="243" customFormat="1" x14ac:dyDescent="0.25">
      <c r="E349" s="307"/>
    </row>
    <row r="350" spans="5:5" s="243" customFormat="1" x14ac:dyDescent="0.25">
      <c r="E350" s="307"/>
    </row>
    <row r="351" spans="5:5" s="243" customFormat="1" x14ac:dyDescent="0.25">
      <c r="E351" s="307"/>
    </row>
    <row r="352" spans="5:5" s="243" customFormat="1" x14ac:dyDescent="0.25">
      <c r="E352" s="307"/>
    </row>
    <row r="353" spans="5:5" s="243" customFormat="1" x14ac:dyDescent="0.25">
      <c r="E353" s="307"/>
    </row>
    <row r="354" spans="5:5" s="243" customFormat="1" x14ac:dyDescent="0.25">
      <c r="E354" s="307"/>
    </row>
    <row r="355" spans="5:5" s="243" customFormat="1" x14ac:dyDescent="0.25">
      <c r="E355" s="307"/>
    </row>
    <row r="356" spans="5:5" s="243" customFormat="1" x14ac:dyDescent="0.25">
      <c r="E356" s="307"/>
    </row>
    <row r="357" spans="5:5" s="243" customFormat="1" x14ac:dyDescent="0.25">
      <c r="E357" s="307"/>
    </row>
    <row r="358" spans="5:5" s="243" customFormat="1" x14ac:dyDescent="0.25">
      <c r="E358" s="307"/>
    </row>
    <row r="359" spans="5:5" s="243" customFormat="1" x14ac:dyDescent="0.25">
      <c r="E359" s="307"/>
    </row>
    <row r="360" spans="5:5" s="243" customFormat="1" x14ac:dyDescent="0.25">
      <c r="E360" s="307"/>
    </row>
    <row r="361" spans="5:5" s="243" customFormat="1" x14ac:dyDescent="0.25">
      <c r="E361" s="307"/>
    </row>
    <row r="362" spans="5:5" s="243" customFormat="1" x14ac:dyDescent="0.25">
      <c r="E362" s="307"/>
    </row>
    <row r="363" spans="5:5" s="243" customFormat="1" x14ac:dyDescent="0.25">
      <c r="E363" s="307"/>
    </row>
    <row r="364" spans="5:5" s="243" customFormat="1" x14ac:dyDescent="0.25">
      <c r="E364" s="307"/>
    </row>
    <row r="365" spans="5:5" s="243" customFormat="1" x14ac:dyDescent="0.25">
      <c r="E365" s="307"/>
    </row>
    <row r="366" spans="5:5" s="243" customFormat="1" x14ac:dyDescent="0.25">
      <c r="E366" s="307"/>
    </row>
    <row r="367" spans="5:5" s="243" customFormat="1" x14ac:dyDescent="0.25">
      <c r="E367" s="307"/>
    </row>
    <row r="368" spans="5:5" s="243" customFormat="1" x14ac:dyDescent="0.25">
      <c r="E368" s="307"/>
    </row>
    <row r="369" spans="5:5" s="243" customFormat="1" x14ac:dyDescent="0.25">
      <c r="E369" s="307"/>
    </row>
    <row r="370" spans="5:5" s="243" customFormat="1" x14ac:dyDescent="0.25">
      <c r="E370" s="307"/>
    </row>
    <row r="371" spans="5:5" s="243" customFormat="1" x14ac:dyDescent="0.25">
      <c r="E371" s="307"/>
    </row>
    <row r="372" spans="5:5" s="243" customFormat="1" x14ac:dyDescent="0.25">
      <c r="E372" s="307"/>
    </row>
    <row r="373" spans="5:5" s="243" customFormat="1" x14ac:dyDescent="0.25">
      <c r="E373" s="307"/>
    </row>
    <row r="374" spans="5:5" s="243" customFormat="1" x14ac:dyDescent="0.25">
      <c r="E374" s="307"/>
    </row>
    <row r="375" spans="5:5" s="243" customFormat="1" x14ac:dyDescent="0.25">
      <c r="E375" s="307"/>
    </row>
    <row r="376" spans="5:5" s="243" customFormat="1" x14ac:dyDescent="0.25">
      <c r="E376" s="307"/>
    </row>
    <row r="377" spans="5:5" s="243" customFormat="1" x14ac:dyDescent="0.25">
      <c r="E377" s="307"/>
    </row>
    <row r="378" spans="5:5" s="243" customFormat="1" x14ac:dyDescent="0.25">
      <c r="E378" s="307"/>
    </row>
    <row r="379" spans="5:5" s="243" customFormat="1" x14ac:dyDescent="0.25">
      <c r="E379" s="307"/>
    </row>
    <row r="380" spans="5:5" s="243" customFormat="1" x14ac:dyDescent="0.25">
      <c r="E380" s="307"/>
    </row>
    <row r="381" spans="5:5" s="243" customFormat="1" x14ac:dyDescent="0.25">
      <c r="E381" s="307"/>
    </row>
    <row r="382" spans="5:5" s="243" customFormat="1" x14ac:dyDescent="0.25">
      <c r="E382" s="307"/>
    </row>
    <row r="383" spans="5:5" s="243" customFormat="1" x14ac:dyDescent="0.25">
      <c r="E383" s="307"/>
    </row>
    <row r="384" spans="5:5" s="243" customFormat="1" x14ac:dyDescent="0.25">
      <c r="E384" s="307"/>
    </row>
    <row r="385" spans="5:5" s="243" customFormat="1" x14ac:dyDescent="0.25">
      <c r="E385" s="307"/>
    </row>
    <row r="386" spans="5:5" s="243" customFormat="1" x14ac:dyDescent="0.25">
      <c r="E386" s="307"/>
    </row>
    <row r="387" spans="5:5" s="243" customFormat="1" x14ac:dyDescent="0.25">
      <c r="E387" s="307"/>
    </row>
    <row r="388" spans="5:5" s="243" customFormat="1" x14ac:dyDescent="0.25">
      <c r="E388" s="307"/>
    </row>
    <row r="389" spans="5:5" s="243" customFormat="1" x14ac:dyDescent="0.25">
      <c r="E389" s="307"/>
    </row>
    <row r="390" spans="5:5" s="243" customFormat="1" x14ac:dyDescent="0.25">
      <c r="E390" s="307"/>
    </row>
    <row r="391" spans="5:5" s="243" customFormat="1" x14ac:dyDescent="0.25">
      <c r="E391" s="307"/>
    </row>
    <row r="392" spans="5:5" s="243" customFormat="1" x14ac:dyDescent="0.25">
      <c r="E392" s="307"/>
    </row>
    <row r="393" spans="5:5" s="243" customFormat="1" x14ac:dyDescent="0.25">
      <c r="E393" s="307"/>
    </row>
    <row r="394" spans="5:5" s="243" customFormat="1" x14ac:dyDescent="0.25">
      <c r="E394" s="307"/>
    </row>
    <row r="395" spans="5:5" s="243" customFormat="1" x14ac:dyDescent="0.25">
      <c r="E395" s="307"/>
    </row>
    <row r="396" spans="5:5" s="243" customFormat="1" x14ac:dyDescent="0.25">
      <c r="E396" s="307"/>
    </row>
    <row r="397" spans="5:5" s="243" customFormat="1" x14ac:dyDescent="0.25">
      <c r="E397" s="307"/>
    </row>
    <row r="398" spans="5:5" s="243" customFormat="1" x14ac:dyDescent="0.25">
      <c r="E398" s="307"/>
    </row>
    <row r="399" spans="5:5" s="243" customFormat="1" x14ac:dyDescent="0.25">
      <c r="E399" s="307"/>
    </row>
    <row r="400" spans="5:5" s="243" customFormat="1" x14ac:dyDescent="0.25">
      <c r="E400" s="307"/>
    </row>
    <row r="401" spans="5:5" s="243" customFormat="1" x14ac:dyDescent="0.25">
      <c r="E401" s="307"/>
    </row>
    <row r="402" spans="5:5" s="243" customFormat="1" x14ac:dyDescent="0.25">
      <c r="E402" s="307"/>
    </row>
    <row r="403" spans="5:5" s="243" customFormat="1" x14ac:dyDescent="0.25">
      <c r="E403" s="307"/>
    </row>
    <row r="404" spans="5:5" s="243" customFormat="1" x14ac:dyDescent="0.25">
      <c r="E404" s="307"/>
    </row>
    <row r="405" spans="5:5" s="243" customFormat="1" x14ac:dyDescent="0.25">
      <c r="E405" s="307"/>
    </row>
    <row r="406" spans="5:5" s="243" customFormat="1" x14ac:dyDescent="0.25">
      <c r="E406" s="307"/>
    </row>
    <row r="407" spans="5:5" s="243" customFormat="1" x14ac:dyDescent="0.25">
      <c r="E407" s="307"/>
    </row>
    <row r="408" spans="5:5" s="243" customFormat="1" x14ac:dyDescent="0.25">
      <c r="E408" s="307"/>
    </row>
    <row r="409" spans="5:5" s="243" customFormat="1" x14ac:dyDescent="0.25">
      <c r="E409" s="307"/>
    </row>
    <row r="410" spans="5:5" s="243" customFormat="1" x14ac:dyDescent="0.25">
      <c r="E410" s="307"/>
    </row>
    <row r="411" spans="5:5" s="243" customFormat="1" x14ac:dyDescent="0.25">
      <c r="E411" s="307"/>
    </row>
    <row r="412" spans="5:5" s="243" customFormat="1" x14ac:dyDescent="0.25">
      <c r="E412" s="307"/>
    </row>
    <row r="413" spans="5:5" s="243" customFormat="1" x14ac:dyDescent="0.25">
      <c r="E413" s="307"/>
    </row>
    <row r="414" spans="5:5" s="243" customFormat="1" x14ac:dyDescent="0.25">
      <c r="E414" s="307"/>
    </row>
    <row r="415" spans="5:5" s="243" customFormat="1" x14ac:dyDescent="0.25">
      <c r="E415" s="307"/>
    </row>
    <row r="416" spans="5:5" s="243" customFormat="1" x14ac:dyDescent="0.25">
      <c r="E416" s="307"/>
    </row>
    <row r="417" spans="5:5" s="243" customFormat="1" x14ac:dyDescent="0.25">
      <c r="E417" s="307"/>
    </row>
    <row r="418" spans="5:5" s="243" customFormat="1" x14ac:dyDescent="0.25">
      <c r="E418" s="307"/>
    </row>
    <row r="419" spans="5:5" s="243" customFormat="1" x14ac:dyDescent="0.25">
      <c r="E419" s="307"/>
    </row>
    <row r="420" spans="5:5" s="243" customFormat="1" x14ac:dyDescent="0.25">
      <c r="E420" s="307"/>
    </row>
    <row r="421" spans="5:5" s="243" customFormat="1" x14ac:dyDescent="0.25">
      <c r="E421" s="307"/>
    </row>
    <row r="422" spans="5:5" s="243" customFormat="1" x14ac:dyDescent="0.25">
      <c r="E422" s="307"/>
    </row>
    <row r="423" spans="5:5" s="243" customFormat="1" x14ac:dyDescent="0.25">
      <c r="E423" s="307"/>
    </row>
    <row r="424" spans="5:5" s="243" customFormat="1" x14ac:dyDescent="0.25">
      <c r="E424" s="307"/>
    </row>
    <row r="425" spans="5:5" s="243" customFormat="1" x14ac:dyDescent="0.25">
      <c r="E425" s="307"/>
    </row>
    <row r="426" spans="5:5" s="243" customFormat="1" x14ac:dyDescent="0.25">
      <c r="E426" s="307"/>
    </row>
    <row r="427" spans="5:5" s="243" customFormat="1" x14ac:dyDescent="0.25">
      <c r="E427" s="307"/>
    </row>
    <row r="428" spans="5:5" s="243" customFormat="1" x14ac:dyDescent="0.25">
      <c r="E428" s="307"/>
    </row>
    <row r="429" spans="5:5" s="243" customFormat="1" x14ac:dyDescent="0.25">
      <c r="E429" s="307"/>
    </row>
    <row r="430" spans="5:5" s="243" customFormat="1" x14ac:dyDescent="0.25">
      <c r="E430" s="307"/>
    </row>
    <row r="431" spans="5:5" s="243" customFormat="1" x14ac:dyDescent="0.25">
      <c r="E431" s="307"/>
    </row>
    <row r="432" spans="5:5" s="243" customFormat="1" x14ac:dyDescent="0.25">
      <c r="E432" s="307"/>
    </row>
    <row r="433" spans="5:5" s="243" customFormat="1" x14ac:dyDescent="0.25">
      <c r="E433" s="307"/>
    </row>
    <row r="434" spans="5:5" s="243" customFormat="1" x14ac:dyDescent="0.25">
      <c r="E434" s="307"/>
    </row>
    <row r="435" spans="5:5" s="243" customFormat="1" x14ac:dyDescent="0.25">
      <c r="E435" s="307"/>
    </row>
    <row r="436" spans="5:5" s="243" customFormat="1" x14ac:dyDescent="0.25">
      <c r="E436" s="307"/>
    </row>
    <row r="437" spans="5:5" s="243" customFormat="1" x14ac:dyDescent="0.25">
      <c r="E437" s="307"/>
    </row>
    <row r="438" spans="5:5" s="243" customFormat="1" x14ac:dyDescent="0.25">
      <c r="E438" s="307"/>
    </row>
    <row r="439" spans="5:5" s="243" customFormat="1" x14ac:dyDescent="0.25">
      <c r="E439" s="307"/>
    </row>
    <row r="440" spans="5:5" s="243" customFormat="1" x14ac:dyDescent="0.25">
      <c r="E440" s="307"/>
    </row>
    <row r="441" spans="5:5" s="243" customFormat="1" x14ac:dyDescent="0.25">
      <c r="E441" s="307"/>
    </row>
    <row r="442" spans="5:5" s="243" customFormat="1" x14ac:dyDescent="0.25">
      <c r="E442" s="307"/>
    </row>
    <row r="443" spans="5:5" s="243" customFormat="1" x14ac:dyDescent="0.25">
      <c r="E443" s="307"/>
    </row>
    <row r="444" spans="5:5" s="243" customFormat="1" x14ac:dyDescent="0.25">
      <c r="E444" s="307"/>
    </row>
    <row r="445" spans="5:5" s="243" customFormat="1" x14ac:dyDescent="0.25">
      <c r="E445" s="307"/>
    </row>
    <row r="446" spans="5:5" s="243" customFormat="1" x14ac:dyDescent="0.25">
      <c r="E446" s="307"/>
    </row>
    <row r="447" spans="5:5" s="243" customFormat="1" x14ac:dyDescent="0.25">
      <c r="E447" s="307"/>
    </row>
    <row r="448" spans="5:5" s="243" customFormat="1" x14ac:dyDescent="0.25">
      <c r="E448" s="307"/>
    </row>
    <row r="449" spans="5:5" s="243" customFormat="1" x14ac:dyDescent="0.25">
      <c r="E449" s="307"/>
    </row>
    <row r="450" spans="5:5" s="243" customFormat="1" x14ac:dyDescent="0.25">
      <c r="E450" s="307"/>
    </row>
    <row r="451" spans="5:5" s="243" customFormat="1" x14ac:dyDescent="0.25">
      <c r="E451" s="307"/>
    </row>
    <row r="452" spans="5:5" s="243" customFormat="1" x14ac:dyDescent="0.25">
      <c r="E452" s="307"/>
    </row>
    <row r="453" spans="5:5" s="243" customFormat="1" x14ac:dyDescent="0.25">
      <c r="E453" s="307"/>
    </row>
    <row r="454" spans="5:5" s="243" customFormat="1" x14ac:dyDescent="0.25">
      <c r="E454" s="307"/>
    </row>
    <row r="455" spans="5:5" s="243" customFormat="1" x14ac:dyDescent="0.25">
      <c r="E455" s="307"/>
    </row>
    <row r="456" spans="5:5" s="243" customFormat="1" x14ac:dyDescent="0.25">
      <c r="E456" s="307"/>
    </row>
    <row r="457" spans="5:5" s="243" customFormat="1" x14ac:dyDescent="0.25">
      <c r="E457" s="307"/>
    </row>
    <row r="458" spans="5:5" s="243" customFormat="1" x14ac:dyDescent="0.25">
      <c r="E458" s="307"/>
    </row>
    <row r="459" spans="5:5" s="243" customFormat="1" x14ac:dyDescent="0.25">
      <c r="E459" s="307"/>
    </row>
    <row r="460" spans="5:5" s="243" customFormat="1" x14ac:dyDescent="0.25">
      <c r="E460" s="307"/>
    </row>
    <row r="461" spans="5:5" s="243" customFormat="1" x14ac:dyDescent="0.25">
      <c r="E461" s="307"/>
    </row>
    <row r="462" spans="5:5" s="243" customFormat="1" x14ac:dyDescent="0.25">
      <c r="E462" s="307"/>
    </row>
    <row r="463" spans="5:5" s="243" customFormat="1" x14ac:dyDescent="0.25">
      <c r="E463" s="307"/>
    </row>
    <row r="464" spans="5:5" s="243" customFormat="1" x14ac:dyDescent="0.25">
      <c r="E464" s="307"/>
    </row>
    <row r="465" spans="5:5" s="243" customFormat="1" x14ac:dyDescent="0.25">
      <c r="E465" s="307"/>
    </row>
    <row r="466" spans="5:5" s="243" customFormat="1" x14ac:dyDescent="0.25">
      <c r="E466" s="307"/>
    </row>
    <row r="467" spans="5:5" s="243" customFormat="1" x14ac:dyDescent="0.25">
      <c r="E467" s="307"/>
    </row>
    <row r="468" spans="5:5" s="243" customFormat="1" x14ac:dyDescent="0.25">
      <c r="E468" s="307"/>
    </row>
    <row r="469" spans="5:5" s="243" customFormat="1" x14ac:dyDescent="0.25">
      <c r="E469" s="307"/>
    </row>
    <row r="470" spans="5:5" s="243" customFormat="1" x14ac:dyDescent="0.25">
      <c r="E470" s="307"/>
    </row>
    <row r="471" spans="5:5" s="243" customFormat="1" x14ac:dyDescent="0.25">
      <c r="E471" s="307"/>
    </row>
    <row r="472" spans="5:5" s="243" customFormat="1" x14ac:dyDescent="0.25">
      <c r="E472" s="307"/>
    </row>
    <row r="473" spans="5:5" s="243" customFormat="1" x14ac:dyDescent="0.25">
      <c r="E473" s="307"/>
    </row>
    <row r="474" spans="5:5" s="243" customFormat="1" x14ac:dyDescent="0.25">
      <c r="E474" s="307"/>
    </row>
    <row r="475" spans="5:5" s="243" customFormat="1" x14ac:dyDescent="0.25">
      <c r="E475" s="307"/>
    </row>
    <row r="476" spans="5:5" s="243" customFormat="1" x14ac:dyDescent="0.25">
      <c r="E476" s="307"/>
    </row>
    <row r="477" spans="5:5" s="243" customFormat="1" x14ac:dyDescent="0.25">
      <c r="E477" s="307"/>
    </row>
    <row r="478" spans="5:5" s="243" customFormat="1" x14ac:dyDescent="0.25">
      <c r="E478" s="307"/>
    </row>
    <row r="479" spans="5:5" s="243" customFormat="1" x14ac:dyDescent="0.25">
      <c r="E479" s="307"/>
    </row>
    <row r="480" spans="5:5" s="243" customFormat="1" x14ac:dyDescent="0.25">
      <c r="E480" s="307"/>
    </row>
    <row r="481" spans="5:5" s="243" customFormat="1" x14ac:dyDescent="0.25">
      <c r="E481" s="307"/>
    </row>
    <row r="482" spans="5:5" s="243" customFormat="1" x14ac:dyDescent="0.25">
      <c r="E482" s="307"/>
    </row>
    <row r="483" spans="5:5" s="243" customFormat="1" x14ac:dyDescent="0.25">
      <c r="E483" s="307"/>
    </row>
    <row r="484" spans="5:5" s="243" customFormat="1" x14ac:dyDescent="0.25">
      <c r="E484" s="307"/>
    </row>
    <row r="485" spans="5:5" s="243" customFormat="1" x14ac:dyDescent="0.25">
      <c r="E485" s="307"/>
    </row>
    <row r="486" spans="5:5" s="243" customFormat="1" x14ac:dyDescent="0.25">
      <c r="E486" s="307"/>
    </row>
    <row r="487" spans="5:5" s="243" customFormat="1" x14ac:dyDescent="0.25">
      <c r="E487" s="307"/>
    </row>
    <row r="488" spans="5:5" s="243" customFormat="1" x14ac:dyDescent="0.25">
      <c r="E488" s="307"/>
    </row>
    <row r="489" spans="5:5" s="243" customFormat="1" x14ac:dyDescent="0.25">
      <c r="E489" s="307"/>
    </row>
    <row r="490" spans="5:5" s="243" customFormat="1" x14ac:dyDescent="0.25">
      <c r="E490" s="307"/>
    </row>
    <row r="491" spans="5:5" s="243" customFormat="1" x14ac:dyDescent="0.25">
      <c r="E491" s="307"/>
    </row>
    <row r="492" spans="5:5" s="243" customFormat="1" x14ac:dyDescent="0.25">
      <c r="E492" s="307"/>
    </row>
    <row r="493" spans="5:5" s="243" customFormat="1" x14ac:dyDescent="0.25">
      <c r="E493" s="307"/>
    </row>
    <row r="494" spans="5:5" s="243" customFormat="1" x14ac:dyDescent="0.25">
      <c r="E494" s="307"/>
    </row>
    <row r="495" spans="5:5" s="243" customFormat="1" x14ac:dyDescent="0.25">
      <c r="E495" s="307"/>
    </row>
    <row r="496" spans="5:5" s="243" customFormat="1" x14ac:dyDescent="0.25">
      <c r="E496" s="307"/>
    </row>
    <row r="497" spans="5:5" s="243" customFormat="1" x14ac:dyDescent="0.25">
      <c r="E497" s="307"/>
    </row>
    <row r="498" spans="5:5" s="243" customFormat="1" x14ac:dyDescent="0.25">
      <c r="E498" s="307"/>
    </row>
    <row r="499" spans="5:5" s="243" customFormat="1" x14ac:dyDescent="0.25">
      <c r="E499" s="307"/>
    </row>
    <row r="500" spans="5:5" s="243" customFormat="1" x14ac:dyDescent="0.25">
      <c r="E500" s="307"/>
    </row>
    <row r="501" spans="5:5" s="243" customFormat="1" x14ac:dyDescent="0.25">
      <c r="E501" s="307"/>
    </row>
    <row r="502" spans="5:5" s="243" customFormat="1" x14ac:dyDescent="0.25">
      <c r="E502" s="307"/>
    </row>
    <row r="503" spans="5:5" s="243" customFormat="1" x14ac:dyDescent="0.25">
      <c r="E503" s="307"/>
    </row>
    <row r="504" spans="5:5" s="243" customFormat="1" x14ac:dyDescent="0.25">
      <c r="E504" s="307"/>
    </row>
    <row r="505" spans="5:5" s="243" customFormat="1" x14ac:dyDescent="0.25">
      <c r="E505" s="307"/>
    </row>
    <row r="506" spans="5:5" s="243" customFormat="1" x14ac:dyDescent="0.25">
      <c r="E506" s="307"/>
    </row>
    <row r="507" spans="5:5" s="243" customFormat="1" x14ac:dyDescent="0.25">
      <c r="E507" s="307"/>
    </row>
    <row r="508" spans="5:5" s="243" customFormat="1" x14ac:dyDescent="0.25">
      <c r="E508" s="307"/>
    </row>
    <row r="509" spans="5:5" s="243" customFormat="1" x14ac:dyDescent="0.25">
      <c r="E509" s="307"/>
    </row>
    <row r="510" spans="5:5" s="243" customFormat="1" x14ac:dyDescent="0.25">
      <c r="E510" s="307"/>
    </row>
    <row r="511" spans="5:5" s="243" customFormat="1" x14ac:dyDescent="0.25">
      <c r="E511" s="307"/>
    </row>
    <row r="512" spans="5:5" s="243" customFormat="1" x14ac:dyDescent="0.25">
      <c r="E512" s="307"/>
    </row>
    <row r="513" spans="5:5" s="243" customFormat="1" x14ac:dyDescent="0.25">
      <c r="E513" s="307"/>
    </row>
    <row r="514" spans="5:5" s="243" customFormat="1" x14ac:dyDescent="0.25">
      <c r="E514" s="307"/>
    </row>
    <row r="515" spans="5:5" s="243" customFormat="1" x14ac:dyDescent="0.25">
      <c r="E515" s="307"/>
    </row>
    <row r="516" spans="5:5" s="243" customFormat="1" x14ac:dyDescent="0.25">
      <c r="E516" s="307"/>
    </row>
    <row r="517" spans="5:5" s="243" customFormat="1" x14ac:dyDescent="0.25">
      <c r="E517" s="307"/>
    </row>
    <row r="518" spans="5:5" s="243" customFormat="1" x14ac:dyDescent="0.25">
      <c r="E518" s="307"/>
    </row>
    <row r="519" spans="5:5" s="243" customFormat="1" x14ac:dyDescent="0.25">
      <c r="E519" s="307"/>
    </row>
    <row r="520" spans="5:5" s="243" customFormat="1" x14ac:dyDescent="0.25">
      <c r="E520" s="307"/>
    </row>
    <row r="521" spans="5:5" s="243" customFormat="1" x14ac:dyDescent="0.25">
      <c r="E521" s="307"/>
    </row>
    <row r="522" spans="5:5" s="243" customFormat="1" x14ac:dyDescent="0.25">
      <c r="E522" s="307"/>
    </row>
    <row r="523" spans="5:5" s="243" customFormat="1" x14ac:dyDescent="0.25">
      <c r="E523" s="307"/>
    </row>
    <row r="524" spans="5:5" s="243" customFormat="1" x14ac:dyDescent="0.25">
      <c r="E524" s="307"/>
    </row>
    <row r="525" spans="5:5" s="243" customFormat="1" x14ac:dyDescent="0.25">
      <c r="E525" s="307"/>
    </row>
    <row r="526" spans="5:5" s="243" customFormat="1" x14ac:dyDescent="0.25">
      <c r="E526" s="307"/>
    </row>
    <row r="527" spans="5:5" s="243" customFormat="1" x14ac:dyDescent="0.25">
      <c r="E527" s="307"/>
    </row>
    <row r="528" spans="5:5" s="243" customFormat="1" x14ac:dyDescent="0.25">
      <c r="E528" s="307"/>
    </row>
    <row r="529" spans="5:5" s="243" customFormat="1" x14ac:dyDescent="0.25">
      <c r="E529" s="307"/>
    </row>
    <row r="530" spans="5:5" s="243" customFormat="1" x14ac:dyDescent="0.25">
      <c r="E530" s="307"/>
    </row>
    <row r="531" spans="5:5" s="243" customFormat="1" x14ac:dyDescent="0.25">
      <c r="E531" s="307"/>
    </row>
    <row r="532" spans="5:5" s="243" customFormat="1" x14ac:dyDescent="0.25">
      <c r="E532" s="307"/>
    </row>
    <row r="533" spans="5:5" s="243" customFormat="1" x14ac:dyDescent="0.25">
      <c r="E533" s="307"/>
    </row>
    <row r="534" spans="5:5" s="243" customFormat="1" x14ac:dyDescent="0.25">
      <c r="E534" s="307"/>
    </row>
    <row r="535" spans="5:5" s="243" customFormat="1" x14ac:dyDescent="0.25">
      <c r="E535" s="307"/>
    </row>
    <row r="536" spans="5:5" s="243" customFormat="1" x14ac:dyDescent="0.25">
      <c r="E536" s="307"/>
    </row>
    <row r="537" spans="5:5" s="243" customFormat="1" x14ac:dyDescent="0.25">
      <c r="E537" s="307"/>
    </row>
    <row r="538" spans="5:5" s="243" customFormat="1" x14ac:dyDescent="0.25">
      <c r="E538" s="307"/>
    </row>
    <row r="539" spans="5:5" s="243" customFormat="1" x14ac:dyDescent="0.25">
      <c r="E539" s="307"/>
    </row>
    <row r="540" spans="5:5" s="243" customFormat="1" x14ac:dyDescent="0.25">
      <c r="E540" s="307"/>
    </row>
    <row r="541" spans="5:5" s="243" customFormat="1" x14ac:dyDescent="0.25">
      <c r="E541" s="307"/>
    </row>
    <row r="542" spans="5:5" s="243" customFormat="1" x14ac:dyDescent="0.25">
      <c r="E542" s="307"/>
    </row>
    <row r="543" spans="5:5" s="243" customFormat="1" x14ac:dyDescent="0.25">
      <c r="E543" s="307"/>
    </row>
    <row r="544" spans="5:5" s="243" customFormat="1" x14ac:dyDescent="0.25">
      <c r="E544" s="307"/>
    </row>
    <row r="545" spans="5:5" s="243" customFormat="1" x14ac:dyDescent="0.25">
      <c r="E545" s="307"/>
    </row>
    <row r="546" spans="5:5" s="243" customFormat="1" x14ac:dyDescent="0.25">
      <c r="E546" s="307"/>
    </row>
    <row r="547" spans="5:5" s="243" customFormat="1" x14ac:dyDescent="0.25">
      <c r="E547" s="307"/>
    </row>
    <row r="548" spans="5:5" s="243" customFormat="1" x14ac:dyDescent="0.25">
      <c r="E548" s="307"/>
    </row>
    <row r="549" spans="5:5" s="243" customFormat="1" x14ac:dyDescent="0.25">
      <c r="E549" s="307"/>
    </row>
    <row r="550" spans="5:5" s="243" customFormat="1" x14ac:dyDescent="0.25">
      <c r="E550" s="307"/>
    </row>
    <row r="551" spans="5:5" s="243" customFormat="1" x14ac:dyDescent="0.25">
      <c r="E551" s="307"/>
    </row>
    <row r="552" spans="5:5" s="243" customFormat="1" x14ac:dyDescent="0.25">
      <c r="E552" s="307"/>
    </row>
    <row r="553" spans="5:5" s="243" customFormat="1" x14ac:dyDescent="0.25">
      <c r="E553" s="307"/>
    </row>
    <row r="554" spans="5:5" s="243" customFormat="1" x14ac:dyDescent="0.25">
      <c r="E554" s="307"/>
    </row>
    <row r="555" spans="5:5" s="243" customFormat="1" x14ac:dyDescent="0.25">
      <c r="E555" s="307"/>
    </row>
    <row r="556" spans="5:5" s="243" customFormat="1" x14ac:dyDescent="0.25">
      <c r="E556" s="307"/>
    </row>
    <row r="557" spans="5:5" s="243" customFormat="1" x14ac:dyDescent="0.25">
      <c r="E557" s="307"/>
    </row>
    <row r="558" spans="5:5" s="243" customFormat="1" x14ac:dyDescent="0.25">
      <c r="E558" s="307"/>
    </row>
    <row r="559" spans="5:5" s="243" customFormat="1" x14ac:dyDescent="0.25">
      <c r="E559" s="307"/>
    </row>
    <row r="560" spans="5:5" s="243" customFormat="1" x14ac:dyDescent="0.25">
      <c r="E560" s="307"/>
    </row>
    <row r="561" spans="5:5" s="243" customFormat="1" x14ac:dyDescent="0.25">
      <c r="E561" s="307"/>
    </row>
    <row r="562" spans="5:5" s="243" customFormat="1" x14ac:dyDescent="0.25">
      <c r="E562" s="307"/>
    </row>
    <row r="563" spans="5:5" s="243" customFormat="1" x14ac:dyDescent="0.25">
      <c r="E563" s="307"/>
    </row>
    <row r="564" spans="5:5" s="243" customFormat="1" x14ac:dyDescent="0.25">
      <c r="E564" s="307"/>
    </row>
    <row r="565" spans="5:5" s="243" customFormat="1" x14ac:dyDescent="0.25">
      <c r="E565" s="307"/>
    </row>
    <row r="566" spans="5:5" s="243" customFormat="1" x14ac:dyDescent="0.25">
      <c r="E566" s="307"/>
    </row>
    <row r="567" spans="5:5" s="243" customFormat="1" x14ac:dyDescent="0.25">
      <c r="E567" s="307"/>
    </row>
    <row r="568" spans="5:5" s="243" customFormat="1" x14ac:dyDescent="0.25">
      <c r="E568" s="307"/>
    </row>
    <row r="569" spans="5:5" s="243" customFormat="1" x14ac:dyDescent="0.25">
      <c r="E569" s="307"/>
    </row>
    <row r="570" spans="5:5" s="243" customFormat="1" x14ac:dyDescent="0.25">
      <c r="E570" s="307"/>
    </row>
    <row r="571" spans="5:5" s="243" customFormat="1" x14ac:dyDescent="0.25">
      <c r="E571" s="307"/>
    </row>
    <row r="572" spans="5:5" s="243" customFormat="1" x14ac:dyDescent="0.25">
      <c r="E572" s="307"/>
    </row>
    <row r="573" spans="5:5" s="243" customFormat="1" x14ac:dyDescent="0.25">
      <c r="E573" s="307"/>
    </row>
    <row r="574" spans="5:5" s="243" customFormat="1" x14ac:dyDescent="0.25">
      <c r="E574" s="307"/>
    </row>
    <row r="575" spans="5:5" s="243" customFormat="1" x14ac:dyDescent="0.25">
      <c r="E575" s="307"/>
    </row>
    <row r="576" spans="5:5" s="243" customFormat="1" x14ac:dyDescent="0.25">
      <c r="E576" s="307"/>
    </row>
    <row r="577" spans="5:5" s="243" customFormat="1" x14ac:dyDescent="0.25">
      <c r="E577" s="307"/>
    </row>
    <row r="578" spans="5:5" s="243" customFormat="1" x14ac:dyDescent="0.25">
      <c r="E578" s="307"/>
    </row>
    <row r="579" spans="5:5" s="243" customFormat="1" x14ac:dyDescent="0.25">
      <c r="E579" s="307"/>
    </row>
    <row r="580" spans="5:5" s="243" customFormat="1" x14ac:dyDescent="0.25">
      <c r="E580" s="307"/>
    </row>
    <row r="581" spans="5:5" s="243" customFormat="1" x14ac:dyDescent="0.25">
      <c r="E581" s="307"/>
    </row>
    <row r="582" spans="5:5" s="243" customFormat="1" x14ac:dyDescent="0.25">
      <c r="E582" s="307"/>
    </row>
    <row r="583" spans="5:5" s="243" customFormat="1" x14ac:dyDescent="0.25">
      <c r="E583" s="307"/>
    </row>
    <row r="584" spans="5:5" s="243" customFormat="1" x14ac:dyDescent="0.25">
      <c r="E584" s="307"/>
    </row>
    <row r="585" spans="5:5" s="243" customFormat="1" x14ac:dyDescent="0.25">
      <c r="E585" s="307"/>
    </row>
    <row r="586" spans="5:5" s="243" customFormat="1" x14ac:dyDescent="0.25">
      <c r="E586" s="307"/>
    </row>
    <row r="587" spans="5:5" s="243" customFormat="1" x14ac:dyDescent="0.25">
      <c r="E587" s="307"/>
    </row>
    <row r="588" spans="5:5" s="243" customFormat="1" x14ac:dyDescent="0.25">
      <c r="E588" s="307"/>
    </row>
    <row r="589" spans="5:5" s="243" customFormat="1" x14ac:dyDescent="0.25">
      <c r="E589" s="307"/>
    </row>
    <row r="590" spans="5:5" s="243" customFormat="1" x14ac:dyDescent="0.25">
      <c r="E590" s="307"/>
    </row>
    <row r="591" spans="5:5" s="243" customFormat="1" x14ac:dyDescent="0.25">
      <c r="E591" s="307"/>
    </row>
    <row r="592" spans="5:5" s="243" customFormat="1" x14ac:dyDescent="0.25">
      <c r="E592" s="307"/>
    </row>
    <row r="593" spans="5:5" s="243" customFormat="1" x14ac:dyDescent="0.25">
      <c r="E593" s="307"/>
    </row>
    <row r="594" spans="5:5" s="243" customFormat="1" x14ac:dyDescent="0.25">
      <c r="E594" s="307"/>
    </row>
    <row r="595" spans="5:5" s="243" customFormat="1" x14ac:dyDescent="0.25">
      <c r="E595" s="307"/>
    </row>
    <row r="596" spans="5:5" s="243" customFormat="1" x14ac:dyDescent="0.25">
      <c r="E596" s="307"/>
    </row>
    <row r="597" spans="5:5" s="243" customFormat="1" x14ac:dyDescent="0.25">
      <c r="E597" s="307"/>
    </row>
    <row r="598" spans="5:5" s="243" customFormat="1" x14ac:dyDescent="0.25">
      <c r="E598" s="307"/>
    </row>
    <row r="599" spans="5:5" s="243" customFormat="1" x14ac:dyDescent="0.25">
      <c r="E599" s="307"/>
    </row>
    <row r="600" spans="5:5" s="243" customFormat="1" x14ac:dyDescent="0.25">
      <c r="E600" s="307"/>
    </row>
    <row r="601" spans="5:5" s="243" customFormat="1" x14ac:dyDescent="0.25">
      <c r="E601" s="307"/>
    </row>
    <row r="602" spans="5:5" s="243" customFormat="1" x14ac:dyDescent="0.25">
      <c r="E602" s="307"/>
    </row>
    <row r="603" spans="5:5" s="243" customFormat="1" x14ac:dyDescent="0.25">
      <c r="E603" s="307"/>
    </row>
    <row r="604" spans="5:5" s="243" customFormat="1" x14ac:dyDescent="0.25">
      <c r="E604" s="307"/>
    </row>
    <row r="605" spans="5:5" s="243" customFormat="1" x14ac:dyDescent="0.25">
      <c r="E605" s="307"/>
    </row>
    <row r="606" spans="5:5" s="243" customFormat="1" x14ac:dyDescent="0.25">
      <c r="E606" s="307"/>
    </row>
    <row r="607" spans="5:5" s="243" customFormat="1" x14ac:dyDescent="0.25">
      <c r="E607" s="307"/>
    </row>
    <row r="608" spans="5:5" s="243" customFormat="1" x14ac:dyDescent="0.25">
      <c r="E608" s="307"/>
    </row>
    <row r="609" spans="5:5" s="243" customFormat="1" x14ac:dyDescent="0.25">
      <c r="E609" s="307"/>
    </row>
    <row r="610" spans="5:5" s="243" customFormat="1" x14ac:dyDescent="0.25">
      <c r="E610" s="307"/>
    </row>
    <row r="611" spans="5:5" s="243" customFormat="1" x14ac:dyDescent="0.25">
      <c r="E611" s="307"/>
    </row>
    <row r="612" spans="5:5" s="243" customFormat="1" x14ac:dyDescent="0.25">
      <c r="E612" s="307"/>
    </row>
    <row r="613" spans="5:5" s="243" customFormat="1" x14ac:dyDescent="0.25">
      <c r="E613" s="307"/>
    </row>
    <row r="614" spans="5:5" s="243" customFormat="1" x14ac:dyDescent="0.25">
      <c r="E614" s="307"/>
    </row>
    <row r="615" spans="5:5" s="243" customFormat="1" x14ac:dyDescent="0.25">
      <c r="E615" s="307"/>
    </row>
    <row r="616" spans="5:5" s="243" customFormat="1" x14ac:dyDescent="0.25">
      <c r="E616" s="307"/>
    </row>
    <row r="617" spans="5:5" s="243" customFormat="1" x14ac:dyDescent="0.25">
      <c r="E617" s="307"/>
    </row>
    <row r="618" spans="5:5" s="243" customFormat="1" x14ac:dyDescent="0.25">
      <c r="E618" s="307"/>
    </row>
    <row r="619" spans="5:5" s="243" customFormat="1" x14ac:dyDescent="0.25">
      <c r="E619" s="307"/>
    </row>
    <row r="620" spans="5:5" s="243" customFormat="1" x14ac:dyDescent="0.25">
      <c r="E620" s="307"/>
    </row>
    <row r="621" spans="5:5" s="243" customFormat="1" x14ac:dyDescent="0.25">
      <c r="E621" s="307"/>
    </row>
    <row r="622" spans="5:5" s="243" customFormat="1" x14ac:dyDescent="0.25">
      <c r="E622" s="307"/>
    </row>
    <row r="623" spans="5:5" s="243" customFormat="1" x14ac:dyDescent="0.25">
      <c r="E623" s="307"/>
    </row>
    <row r="624" spans="5:5" s="243" customFormat="1" x14ac:dyDescent="0.25">
      <c r="E624" s="307"/>
    </row>
    <row r="625" spans="5:5" s="243" customFormat="1" x14ac:dyDescent="0.25">
      <c r="E625" s="307"/>
    </row>
    <row r="626" spans="5:5" s="243" customFormat="1" x14ac:dyDescent="0.25">
      <c r="E626" s="307"/>
    </row>
    <row r="627" spans="5:5" s="243" customFormat="1" x14ac:dyDescent="0.25">
      <c r="E627" s="307"/>
    </row>
    <row r="628" spans="5:5" s="243" customFormat="1" x14ac:dyDescent="0.25">
      <c r="E628" s="307"/>
    </row>
    <row r="629" spans="5:5" s="243" customFormat="1" x14ac:dyDescent="0.25">
      <c r="E629" s="307"/>
    </row>
    <row r="630" spans="5:5" s="243" customFormat="1" x14ac:dyDescent="0.25">
      <c r="E630" s="307"/>
    </row>
    <row r="631" spans="5:5" s="243" customFormat="1" x14ac:dyDescent="0.25">
      <c r="E631" s="307"/>
    </row>
    <row r="632" spans="5:5" s="243" customFormat="1" x14ac:dyDescent="0.25">
      <c r="E632" s="307"/>
    </row>
    <row r="633" spans="5:5" s="243" customFormat="1" x14ac:dyDescent="0.25">
      <c r="E633" s="307"/>
    </row>
    <row r="634" spans="5:5" s="243" customFormat="1" x14ac:dyDescent="0.25">
      <c r="E634" s="307"/>
    </row>
    <row r="635" spans="5:5" s="243" customFormat="1" x14ac:dyDescent="0.25">
      <c r="E635" s="307"/>
    </row>
    <row r="636" spans="5:5" s="243" customFormat="1" x14ac:dyDescent="0.25">
      <c r="E636" s="307"/>
    </row>
    <row r="637" spans="5:5" s="243" customFormat="1" x14ac:dyDescent="0.25">
      <c r="E637" s="307"/>
    </row>
    <row r="638" spans="5:5" s="243" customFormat="1" x14ac:dyDescent="0.25">
      <c r="E638" s="307"/>
    </row>
    <row r="639" spans="5:5" s="243" customFormat="1" x14ac:dyDescent="0.25">
      <c r="E639" s="307"/>
    </row>
    <row r="640" spans="5:5" s="243" customFormat="1" x14ac:dyDescent="0.25">
      <c r="E640" s="307"/>
    </row>
    <row r="641" spans="5:5" s="243" customFormat="1" x14ac:dyDescent="0.25">
      <c r="E641" s="307"/>
    </row>
    <row r="642" spans="5:5" s="243" customFormat="1" x14ac:dyDescent="0.25">
      <c r="E642" s="307"/>
    </row>
    <row r="643" spans="5:5" s="243" customFormat="1" x14ac:dyDescent="0.25">
      <c r="E643" s="307"/>
    </row>
    <row r="644" spans="5:5" s="243" customFormat="1" x14ac:dyDescent="0.25">
      <c r="E644" s="307"/>
    </row>
    <row r="645" spans="5:5" s="243" customFormat="1" x14ac:dyDescent="0.25">
      <c r="E645" s="307"/>
    </row>
    <row r="646" spans="5:5" s="243" customFormat="1" x14ac:dyDescent="0.25">
      <c r="E646" s="307"/>
    </row>
    <row r="647" spans="5:5" s="243" customFormat="1" x14ac:dyDescent="0.25">
      <c r="E647" s="307"/>
    </row>
    <row r="648" spans="5:5" s="243" customFormat="1" x14ac:dyDescent="0.25">
      <c r="E648" s="307"/>
    </row>
    <row r="649" spans="5:5" s="243" customFormat="1" x14ac:dyDescent="0.25">
      <c r="E649" s="307"/>
    </row>
    <row r="650" spans="5:5" s="243" customFormat="1" x14ac:dyDescent="0.25">
      <c r="E650" s="307"/>
    </row>
    <row r="651" spans="5:5" s="243" customFormat="1" x14ac:dyDescent="0.25">
      <c r="E651" s="307"/>
    </row>
    <row r="652" spans="5:5" s="243" customFormat="1" x14ac:dyDescent="0.25">
      <c r="E652" s="307"/>
    </row>
    <row r="653" spans="5:5" s="243" customFormat="1" x14ac:dyDescent="0.25">
      <c r="E653" s="307"/>
    </row>
    <row r="654" spans="5:5" s="243" customFormat="1" x14ac:dyDescent="0.25">
      <c r="E654" s="307"/>
    </row>
    <row r="655" spans="5:5" s="243" customFormat="1" x14ac:dyDescent="0.25">
      <c r="E655" s="307"/>
    </row>
    <row r="656" spans="5:5" s="243" customFormat="1" x14ac:dyDescent="0.25">
      <c r="E656" s="307"/>
    </row>
    <row r="657" spans="5:5" s="243" customFormat="1" x14ac:dyDescent="0.25">
      <c r="E657" s="307"/>
    </row>
    <row r="658" spans="5:5" s="243" customFormat="1" x14ac:dyDescent="0.25">
      <c r="E658" s="307"/>
    </row>
    <row r="659" spans="5:5" s="243" customFormat="1" x14ac:dyDescent="0.25">
      <c r="E659" s="307"/>
    </row>
    <row r="660" spans="5:5" s="243" customFormat="1" x14ac:dyDescent="0.25">
      <c r="E660" s="307"/>
    </row>
    <row r="661" spans="5:5" s="243" customFormat="1" x14ac:dyDescent="0.25">
      <c r="E661" s="307"/>
    </row>
    <row r="662" spans="5:5" s="243" customFormat="1" x14ac:dyDescent="0.25">
      <c r="E662" s="307"/>
    </row>
    <row r="663" spans="5:5" s="243" customFormat="1" x14ac:dyDescent="0.25">
      <c r="E663" s="307"/>
    </row>
    <row r="664" spans="5:5" s="243" customFormat="1" x14ac:dyDescent="0.25">
      <c r="E664" s="307"/>
    </row>
    <row r="665" spans="5:5" s="243" customFormat="1" x14ac:dyDescent="0.25">
      <c r="E665" s="307"/>
    </row>
    <row r="666" spans="5:5" s="243" customFormat="1" x14ac:dyDescent="0.25">
      <c r="E666" s="307"/>
    </row>
    <row r="667" spans="5:5" s="243" customFormat="1" x14ac:dyDescent="0.25">
      <c r="E667" s="307"/>
    </row>
    <row r="668" spans="5:5" s="243" customFormat="1" x14ac:dyDescent="0.25">
      <c r="E668" s="307"/>
    </row>
    <row r="669" spans="5:5" s="243" customFormat="1" x14ac:dyDescent="0.25">
      <c r="E669" s="307"/>
    </row>
    <row r="670" spans="5:5" s="243" customFormat="1" x14ac:dyDescent="0.25">
      <c r="E670" s="307"/>
    </row>
    <row r="671" spans="5:5" s="243" customFormat="1" x14ac:dyDescent="0.25">
      <c r="E671" s="307"/>
    </row>
    <row r="672" spans="5:5" s="243" customFormat="1" x14ac:dyDescent="0.25">
      <c r="E672" s="307"/>
    </row>
    <row r="673" spans="5:5" s="243" customFormat="1" x14ac:dyDescent="0.25">
      <c r="E673" s="307"/>
    </row>
    <row r="674" spans="5:5" s="243" customFormat="1" x14ac:dyDescent="0.25">
      <c r="E674" s="307"/>
    </row>
    <row r="675" spans="5:5" s="243" customFormat="1" x14ac:dyDescent="0.25">
      <c r="E675" s="307"/>
    </row>
    <row r="676" spans="5:5" s="243" customFormat="1" x14ac:dyDescent="0.25">
      <c r="E676" s="307"/>
    </row>
    <row r="677" spans="5:5" s="243" customFormat="1" x14ac:dyDescent="0.25">
      <c r="E677" s="307"/>
    </row>
    <row r="678" spans="5:5" s="243" customFormat="1" x14ac:dyDescent="0.25">
      <c r="E678" s="307"/>
    </row>
    <row r="679" spans="5:5" s="243" customFormat="1" x14ac:dyDescent="0.25">
      <c r="E679" s="307"/>
    </row>
    <row r="680" spans="5:5" s="243" customFormat="1" x14ac:dyDescent="0.25">
      <c r="E680" s="307"/>
    </row>
    <row r="681" spans="5:5" s="243" customFormat="1" x14ac:dyDescent="0.25">
      <c r="E681" s="307"/>
    </row>
    <row r="682" spans="5:5" s="243" customFormat="1" x14ac:dyDescent="0.25">
      <c r="E682" s="307"/>
    </row>
    <row r="683" spans="5:5" s="243" customFormat="1" x14ac:dyDescent="0.25">
      <c r="E683" s="307"/>
    </row>
    <row r="684" spans="5:5" s="243" customFormat="1" x14ac:dyDescent="0.25">
      <c r="E684" s="307"/>
    </row>
    <row r="685" spans="5:5" s="243" customFormat="1" x14ac:dyDescent="0.25">
      <c r="E685" s="307"/>
    </row>
    <row r="686" spans="5:5" s="243" customFormat="1" x14ac:dyDescent="0.25">
      <c r="E686" s="307"/>
    </row>
    <row r="687" spans="5:5" s="243" customFormat="1" x14ac:dyDescent="0.25">
      <c r="E687" s="307"/>
    </row>
    <row r="688" spans="5:5" s="243" customFormat="1" x14ac:dyDescent="0.25">
      <c r="E688" s="307"/>
    </row>
    <row r="689" spans="5:5" s="243" customFormat="1" x14ac:dyDescent="0.25">
      <c r="E689" s="307"/>
    </row>
    <row r="690" spans="5:5" s="243" customFormat="1" x14ac:dyDescent="0.25">
      <c r="E690" s="307"/>
    </row>
    <row r="691" spans="5:5" s="243" customFormat="1" x14ac:dyDescent="0.25">
      <c r="E691" s="307"/>
    </row>
    <row r="692" spans="5:5" s="243" customFormat="1" x14ac:dyDescent="0.25">
      <c r="E692" s="307"/>
    </row>
    <row r="693" spans="5:5" s="243" customFormat="1" x14ac:dyDescent="0.25">
      <c r="E693" s="307"/>
    </row>
    <row r="694" spans="5:5" s="243" customFormat="1" x14ac:dyDescent="0.25">
      <c r="E694" s="307"/>
    </row>
    <row r="695" spans="5:5" s="243" customFormat="1" x14ac:dyDescent="0.25">
      <c r="E695" s="307"/>
    </row>
    <row r="696" spans="5:5" s="243" customFormat="1" x14ac:dyDescent="0.25">
      <c r="E696" s="307"/>
    </row>
    <row r="697" spans="5:5" s="243" customFormat="1" x14ac:dyDescent="0.25">
      <c r="E697" s="307"/>
    </row>
    <row r="698" spans="5:5" s="243" customFormat="1" x14ac:dyDescent="0.25">
      <c r="E698" s="307"/>
    </row>
    <row r="699" spans="5:5" s="243" customFormat="1" x14ac:dyDescent="0.25">
      <c r="E699" s="307"/>
    </row>
    <row r="700" spans="5:5" s="243" customFormat="1" x14ac:dyDescent="0.25">
      <c r="E700" s="307"/>
    </row>
    <row r="701" spans="5:5" s="243" customFormat="1" x14ac:dyDescent="0.25">
      <c r="E701" s="307"/>
    </row>
    <row r="702" spans="5:5" s="243" customFormat="1" x14ac:dyDescent="0.25">
      <c r="E702" s="307"/>
    </row>
  </sheetData>
  <autoFilter ref="A14:AJ127"/>
  <mergeCells count="4">
    <mergeCell ref="E6:T6"/>
    <mergeCell ref="C132:T132"/>
    <mergeCell ref="C133:T133"/>
    <mergeCell ref="C134:T1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50"/>
  <sheetViews>
    <sheetView topLeftCell="A12" zoomScale="60" zoomScaleNormal="60" workbookViewId="0">
      <selection activeCell="A73" sqref="A73:XFD73"/>
    </sheetView>
  </sheetViews>
  <sheetFormatPr baseColWidth="10" defaultColWidth="76.85546875" defaultRowHeight="18" x14ac:dyDescent="0.25"/>
  <cols>
    <col min="1" max="1" width="7.28515625" style="201" customWidth="1"/>
    <col min="2" max="2" width="7.42578125" style="201" bestFit="1" customWidth="1"/>
    <col min="3" max="3" width="61.28515625" style="201" customWidth="1"/>
    <col min="4" max="4" width="20.7109375" style="201" customWidth="1"/>
    <col min="5" max="5" width="30.140625" style="240" customWidth="1"/>
    <col min="6" max="6" width="26.42578125" style="201" customWidth="1"/>
    <col min="7" max="7" width="25.7109375" style="201" customWidth="1"/>
    <col min="8" max="8" width="24.42578125" style="201" customWidth="1"/>
    <col min="9" max="9" width="23.5703125" style="201" customWidth="1"/>
    <col min="10" max="10" width="27.7109375" style="201" bestFit="1" customWidth="1"/>
    <col min="11" max="18" width="22.7109375" style="201" hidden="1" customWidth="1"/>
    <col min="19" max="19" width="31.140625" style="201" customWidth="1"/>
    <col min="20" max="20" width="29.7109375" style="201" bestFit="1" customWidth="1"/>
    <col min="21" max="21" width="8.28515625" style="201" customWidth="1"/>
    <col min="22" max="22" width="19" style="201" bestFit="1" customWidth="1"/>
    <col min="23" max="23" width="23" style="201" bestFit="1" customWidth="1"/>
    <col min="24" max="24" width="19" style="201" customWidth="1"/>
    <col min="25" max="231" width="11.42578125" style="201" customWidth="1"/>
    <col min="232" max="234" width="7.28515625" style="201" customWidth="1"/>
    <col min="235" max="235" width="0" style="201" hidden="1" customWidth="1"/>
    <col min="236" max="236" width="7.28515625" style="201" customWidth="1"/>
    <col min="237" max="237" width="66.140625" style="201" customWidth="1"/>
    <col min="238" max="238" width="0" style="201" hidden="1" customWidth="1"/>
    <col min="239" max="239" width="28" style="201" customWidth="1"/>
    <col min="240" max="240" width="32.140625" style="201" customWidth="1"/>
    <col min="241" max="241" width="39.85546875" style="201" bestFit="1" customWidth="1"/>
    <col min="242" max="242" width="0" style="201" hidden="1" customWidth="1"/>
    <col min="243" max="243" width="7.28515625" style="201" customWidth="1"/>
    <col min="244" max="244" width="0" style="201" hidden="1" customWidth="1"/>
    <col min="245" max="245" width="7.28515625" style="201" customWidth="1"/>
    <col min="246" max="246" width="59.5703125" style="201" customWidth="1"/>
    <col min="247" max="247" width="0" style="201" hidden="1" customWidth="1"/>
    <col min="248" max="248" width="23.85546875" style="201" customWidth="1"/>
    <col min="249" max="249" width="27.42578125" style="201" customWidth="1"/>
    <col min="250" max="250" width="28" style="201" customWidth="1"/>
    <col min="251" max="253" width="0" style="201" hidden="1" customWidth="1"/>
    <col min="254" max="254" width="7.28515625" style="201" customWidth="1"/>
    <col min="255" max="255" width="6.140625" style="201" bestFit="1" customWidth="1"/>
    <col min="256" max="256" width="76.85546875" style="201"/>
    <col min="257" max="257" width="7.28515625" style="201" customWidth="1"/>
    <col min="258" max="258" width="6.140625" style="201" bestFit="1" customWidth="1"/>
    <col min="259" max="259" width="78" style="201" customWidth="1"/>
    <col min="260" max="260" width="20.7109375" style="201" customWidth="1"/>
    <col min="261" max="261" width="26" style="201" customWidth="1"/>
    <col min="262" max="262" width="37" style="201" bestFit="1" customWidth="1"/>
    <col min="263" max="271" width="0" style="201" hidden="1" customWidth="1"/>
    <col min="272" max="274" width="22.7109375" style="201" bestFit="1" customWidth="1"/>
    <col min="275" max="275" width="25.28515625" style="201" bestFit="1" customWidth="1"/>
    <col min="276" max="276" width="21" style="201" bestFit="1" customWidth="1"/>
    <col min="277" max="277" width="8.28515625" style="201" customWidth="1"/>
    <col min="278" max="278" width="19" style="201" bestFit="1" customWidth="1"/>
    <col min="279" max="279" width="20.5703125" style="201" bestFit="1" customWidth="1"/>
    <col min="280" max="280" width="19" style="201" customWidth="1"/>
    <col min="281" max="487" width="11.42578125" style="201" customWidth="1"/>
    <col min="488" max="490" width="7.28515625" style="201" customWidth="1"/>
    <col min="491" max="491" width="0" style="201" hidden="1" customWidth="1"/>
    <col min="492" max="492" width="7.28515625" style="201" customWidth="1"/>
    <col min="493" max="493" width="66.140625" style="201" customWidth="1"/>
    <col min="494" max="494" width="0" style="201" hidden="1" customWidth="1"/>
    <col min="495" max="495" width="28" style="201" customWidth="1"/>
    <col min="496" max="496" width="32.140625" style="201" customWidth="1"/>
    <col min="497" max="497" width="39.85546875" style="201" bestFit="1" customWidth="1"/>
    <col min="498" max="498" width="0" style="201" hidden="1" customWidth="1"/>
    <col min="499" max="499" width="7.28515625" style="201" customWidth="1"/>
    <col min="500" max="500" width="0" style="201" hidden="1" customWidth="1"/>
    <col min="501" max="501" width="7.28515625" style="201" customWidth="1"/>
    <col min="502" max="502" width="59.5703125" style="201" customWidth="1"/>
    <col min="503" max="503" width="0" style="201" hidden="1" customWidth="1"/>
    <col min="504" max="504" width="23.85546875" style="201" customWidth="1"/>
    <col min="505" max="505" width="27.42578125" style="201" customWidth="1"/>
    <col min="506" max="506" width="28" style="201" customWidth="1"/>
    <col min="507" max="509" width="0" style="201" hidden="1" customWidth="1"/>
    <col min="510" max="510" width="7.28515625" style="201" customWidth="1"/>
    <col min="511" max="511" width="6.140625" style="201" bestFit="1" customWidth="1"/>
    <col min="512" max="512" width="76.85546875" style="201"/>
    <col min="513" max="513" width="7.28515625" style="201" customWidth="1"/>
    <col min="514" max="514" width="6.140625" style="201" bestFit="1" customWidth="1"/>
    <col min="515" max="515" width="78" style="201" customWidth="1"/>
    <col min="516" max="516" width="20.7109375" style="201" customWidth="1"/>
    <col min="517" max="517" width="26" style="201" customWidth="1"/>
    <col min="518" max="518" width="37" style="201" bestFit="1" customWidth="1"/>
    <col min="519" max="527" width="0" style="201" hidden="1" customWidth="1"/>
    <col min="528" max="530" width="22.7109375" style="201" bestFit="1" customWidth="1"/>
    <col min="531" max="531" width="25.28515625" style="201" bestFit="1" customWidth="1"/>
    <col min="532" max="532" width="21" style="201" bestFit="1" customWidth="1"/>
    <col min="533" max="533" width="8.28515625" style="201" customWidth="1"/>
    <col min="534" max="534" width="19" style="201" bestFit="1" customWidth="1"/>
    <col min="535" max="535" width="20.5703125" style="201" bestFit="1" customWidth="1"/>
    <col min="536" max="536" width="19" style="201" customWidth="1"/>
    <col min="537" max="743" width="11.42578125" style="201" customWidth="1"/>
    <col min="744" max="746" width="7.28515625" style="201" customWidth="1"/>
    <col min="747" max="747" width="0" style="201" hidden="1" customWidth="1"/>
    <col min="748" max="748" width="7.28515625" style="201" customWidth="1"/>
    <col min="749" max="749" width="66.140625" style="201" customWidth="1"/>
    <col min="750" max="750" width="0" style="201" hidden="1" customWidth="1"/>
    <col min="751" max="751" width="28" style="201" customWidth="1"/>
    <col min="752" max="752" width="32.140625" style="201" customWidth="1"/>
    <col min="753" max="753" width="39.85546875" style="201" bestFit="1" customWidth="1"/>
    <col min="754" max="754" width="0" style="201" hidden="1" customWidth="1"/>
    <col min="755" max="755" width="7.28515625" style="201" customWidth="1"/>
    <col min="756" max="756" width="0" style="201" hidden="1" customWidth="1"/>
    <col min="757" max="757" width="7.28515625" style="201" customWidth="1"/>
    <col min="758" max="758" width="59.5703125" style="201" customWidth="1"/>
    <col min="759" max="759" width="0" style="201" hidden="1" customWidth="1"/>
    <col min="760" max="760" width="23.85546875" style="201" customWidth="1"/>
    <col min="761" max="761" width="27.42578125" style="201" customWidth="1"/>
    <col min="762" max="762" width="28" style="201" customWidth="1"/>
    <col min="763" max="765" width="0" style="201" hidden="1" customWidth="1"/>
    <col min="766" max="766" width="7.28515625" style="201" customWidth="1"/>
    <col min="767" max="767" width="6.140625" style="201" bestFit="1" customWidth="1"/>
    <col min="768" max="768" width="76.85546875" style="201"/>
    <col min="769" max="769" width="7.28515625" style="201" customWidth="1"/>
    <col min="770" max="770" width="6.140625" style="201" bestFit="1" customWidth="1"/>
    <col min="771" max="771" width="78" style="201" customWidth="1"/>
    <col min="772" max="772" width="20.7109375" style="201" customWidth="1"/>
    <col min="773" max="773" width="26" style="201" customWidth="1"/>
    <col min="774" max="774" width="37" style="201" bestFit="1" customWidth="1"/>
    <col min="775" max="783" width="0" style="201" hidden="1" customWidth="1"/>
    <col min="784" max="786" width="22.7109375" style="201" bestFit="1" customWidth="1"/>
    <col min="787" max="787" width="25.28515625" style="201" bestFit="1" customWidth="1"/>
    <col min="788" max="788" width="21" style="201" bestFit="1" customWidth="1"/>
    <col min="789" max="789" width="8.28515625" style="201" customWidth="1"/>
    <col min="790" max="790" width="19" style="201" bestFit="1" customWidth="1"/>
    <col min="791" max="791" width="20.5703125" style="201" bestFit="1" customWidth="1"/>
    <col min="792" max="792" width="19" style="201" customWidth="1"/>
    <col min="793" max="999" width="11.42578125" style="201" customWidth="1"/>
    <col min="1000" max="1002" width="7.28515625" style="201" customWidth="1"/>
    <col min="1003" max="1003" width="0" style="201" hidden="1" customWidth="1"/>
    <col min="1004" max="1004" width="7.28515625" style="201" customWidth="1"/>
    <col min="1005" max="1005" width="66.140625" style="201" customWidth="1"/>
    <col min="1006" max="1006" width="0" style="201" hidden="1" customWidth="1"/>
    <col min="1007" max="1007" width="28" style="201" customWidth="1"/>
    <col min="1008" max="1008" width="32.140625" style="201" customWidth="1"/>
    <col min="1009" max="1009" width="39.85546875" style="201" bestFit="1" customWidth="1"/>
    <col min="1010" max="1010" width="0" style="201" hidden="1" customWidth="1"/>
    <col min="1011" max="1011" width="7.28515625" style="201" customWidth="1"/>
    <col min="1012" max="1012" width="0" style="201" hidden="1" customWidth="1"/>
    <col min="1013" max="1013" width="7.28515625" style="201" customWidth="1"/>
    <col min="1014" max="1014" width="59.5703125" style="201" customWidth="1"/>
    <col min="1015" max="1015" width="0" style="201" hidden="1" customWidth="1"/>
    <col min="1016" max="1016" width="23.85546875" style="201" customWidth="1"/>
    <col min="1017" max="1017" width="27.42578125" style="201" customWidth="1"/>
    <col min="1018" max="1018" width="28" style="201" customWidth="1"/>
    <col min="1019" max="1021" width="0" style="201" hidden="1" customWidth="1"/>
    <col min="1022" max="1022" width="7.28515625" style="201" customWidth="1"/>
    <col min="1023" max="1023" width="6.140625" style="201" bestFit="1" customWidth="1"/>
    <col min="1024" max="1024" width="76.85546875" style="201"/>
    <col min="1025" max="1025" width="7.28515625" style="201" customWidth="1"/>
    <col min="1026" max="1026" width="6.140625" style="201" bestFit="1" customWidth="1"/>
    <col min="1027" max="1027" width="78" style="201" customWidth="1"/>
    <col min="1028" max="1028" width="20.7109375" style="201" customWidth="1"/>
    <col min="1029" max="1029" width="26" style="201" customWidth="1"/>
    <col min="1030" max="1030" width="37" style="201" bestFit="1" customWidth="1"/>
    <col min="1031" max="1039" width="0" style="201" hidden="1" customWidth="1"/>
    <col min="1040" max="1042" width="22.7109375" style="201" bestFit="1" customWidth="1"/>
    <col min="1043" max="1043" width="25.28515625" style="201" bestFit="1" customWidth="1"/>
    <col min="1044" max="1044" width="21" style="201" bestFit="1" customWidth="1"/>
    <col min="1045" max="1045" width="8.28515625" style="201" customWidth="1"/>
    <col min="1046" max="1046" width="19" style="201" bestFit="1" customWidth="1"/>
    <col min="1047" max="1047" width="20.5703125" style="201" bestFit="1" customWidth="1"/>
    <col min="1048" max="1048" width="19" style="201" customWidth="1"/>
    <col min="1049" max="1255" width="11.42578125" style="201" customWidth="1"/>
    <col min="1256" max="1258" width="7.28515625" style="201" customWidth="1"/>
    <col min="1259" max="1259" width="0" style="201" hidden="1" customWidth="1"/>
    <col min="1260" max="1260" width="7.28515625" style="201" customWidth="1"/>
    <col min="1261" max="1261" width="66.140625" style="201" customWidth="1"/>
    <col min="1262" max="1262" width="0" style="201" hidden="1" customWidth="1"/>
    <col min="1263" max="1263" width="28" style="201" customWidth="1"/>
    <col min="1264" max="1264" width="32.140625" style="201" customWidth="1"/>
    <col min="1265" max="1265" width="39.85546875" style="201" bestFit="1" customWidth="1"/>
    <col min="1266" max="1266" width="0" style="201" hidden="1" customWidth="1"/>
    <col min="1267" max="1267" width="7.28515625" style="201" customWidth="1"/>
    <col min="1268" max="1268" width="0" style="201" hidden="1" customWidth="1"/>
    <col min="1269" max="1269" width="7.28515625" style="201" customWidth="1"/>
    <col min="1270" max="1270" width="59.5703125" style="201" customWidth="1"/>
    <col min="1271" max="1271" width="0" style="201" hidden="1" customWidth="1"/>
    <col min="1272" max="1272" width="23.85546875" style="201" customWidth="1"/>
    <col min="1273" max="1273" width="27.42578125" style="201" customWidth="1"/>
    <col min="1274" max="1274" width="28" style="201" customWidth="1"/>
    <col min="1275" max="1277" width="0" style="201" hidden="1" customWidth="1"/>
    <col min="1278" max="1278" width="7.28515625" style="201" customWidth="1"/>
    <col min="1279" max="1279" width="6.140625" style="201" bestFit="1" customWidth="1"/>
    <col min="1280" max="1280" width="76.85546875" style="201"/>
    <col min="1281" max="1281" width="7.28515625" style="201" customWidth="1"/>
    <col min="1282" max="1282" width="6.140625" style="201" bestFit="1" customWidth="1"/>
    <col min="1283" max="1283" width="78" style="201" customWidth="1"/>
    <col min="1284" max="1284" width="20.7109375" style="201" customWidth="1"/>
    <col min="1285" max="1285" width="26" style="201" customWidth="1"/>
    <col min="1286" max="1286" width="37" style="201" bestFit="1" customWidth="1"/>
    <col min="1287" max="1295" width="0" style="201" hidden="1" customWidth="1"/>
    <col min="1296" max="1298" width="22.7109375" style="201" bestFit="1" customWidth="1"/>
    <col min="1299" max="1299" width="25.28515625" style="201" bestFit="1" customWidth="1"/>
    <col min="1300" max="1300" width="21" style="201" bestFit="1" customWidth="1"/>
    <col min="1301" max="1301" width="8.28515625" style="201" customWidth="1"/>
    <col min="1302" max="1302" width="19" style="201" bestFit="1" customWidth="1"/>
    <col min="1303" max="1303" width="20.5703125" style="201" bestFit="1" customWidth="1"/>
    <col min="1304" max="1304" width="19" style="201" customWidth="1"/>
    <col min="1305" max="1511" width="11.42578125" style="201" customWidth="1"/>
    <col min="1512" max="1514" width="7.28515625" style="201" customWidth="1"/>
    <col min="1515" max="1515" width="0" style="201" hidden="1" customWidth="1"/>
    <col min="1516" max="1516" width="7.28515625" style="201" customWidth="1"/>
    <col min="1517" max="1517" width="66.140625" style="201" customWidth="1"/>
    <col min="1518" max="1518" width="0" style="201" hidden="1" customWidth="1"/>
    <col min="1519" max="1519" width="28" style="201" customWidth="1"/>
    <col min="1520" max="1520" width="32.140625" style="201" customWidth="1"/>
    <col min="1521" max="1521" width="39.85546875" style="201" bestFit="1" customWidth="1"/>
    <col min="1522" max="1522" width="0" style="201" hidden="1" customWidth="1"/>
    <col min="1523" max="1523" width="7.28515625" style="201" customWidth="1"/>
    <col min="1524" max="1524" width="0" style="201" hidden="1" customWidth="1"/>
    <col min="1525" max="1525" width="7.28515625" style="201" customWidth="1"/>
    <col min="1526" max="1526" width="59.5703125" style="201" customWidth="1"/>
    <col min="1527" max="1527" width="0" style="201" hidden="1" customWidth="1"/>
    <col min="1528" max="1528" width="23.85546875" style="201" customWidth="1"/>
    <col min="1529" max="1529" width="27.42578125" style="201" customWidth="1"/>
    <col min="1530" max="1530" width="28" style="201" customWidth="1"/>
    <col min="1531" max="1533" width="0" style="201" hidden="1" customWidth="1"/>
    <col min="1534" max="1534" width="7.28515625" style="201" customWidth="1"/>
    <col min="1535" max="1535" width="6.140625" style="201" bestFit="1" customWidth="1"/>
    <col min="1536" max="1536" width="76.85546875" style="201"/>
    <col min="1537" max="1537" width="7.28515625" style="201" customWidth="1"/>
    <col min="1538" max="1538" width="6.140625" style="201" bestFit="1" customWidth="1"/>
    <col min="1539" max="1539" width="78" style="201" customWidth="1"/>
    <col min="1540" max="1540" width="20.7109375" style="201" customWidth="1"/>
    <col min="1541" max="1541" width="26" style="201" customWidth="1"/>
    <col min="1542" max="1542" width="37" style="201" bestFit="1" customWidth="1"/>
    <col min="1543" max="1551" width="0" style="201" hidden="1" customWidth="1"/>
    <col min="1552" max="1554" width="22.7109375" style="201" bestFit="1" customWidth="1"/>
    <col min="1555" max="1555" width="25.28515625" style="201" bestFit="1" customWidth="1"/>
    <col min="1556" max="1556" width="21" style="201" bestFit="1" customWidth="1"/>
    <col min="1557" max="1557" width="8.28515625" style="201" customWidth="1"/>
    <col min="1558" max="1558" width="19" style="201" bestFit="1" customWidth="1"/>
    <col min="1559" max="1559" width="20.5703125" style="201" bestFit="1" customWidth="1"/>
    <col min="1560" max="1560" width="19" style="201" customWidth="1"/>
    <col min="1561" max="1767" width="11.42578125" style="201" customWidth="1"/>
    <col min="1768" max="1770" width="7.28515625" style="201" customWidth="1"/>
    <col min="1771" max="1771" width="0" style="201" hidden="1" customWidth="1"/>
    <col min="1772" max="1772" width="7.28515625" style="201" customWidth="1"/>
    <col min="1773" max="1773" width="66.140625" style="201" customWidth="1"/>
    <col min="1774" max="1774" width="0" style="201" hidden="1" customWidth="1"/>
    <col min="1775" max="1775" width="28" style="201" customWidth="1"/>
    <col min="1776" max="1776" width="32.140625" style="201" customWidth="1"/>
    <col min="1777" max="1777" width="39.85546875" style="201" bestFit="1" customWidth="1"/>
    <col min="1778" max="1778" width="0" style="201" hidden="1" customWidth="1"/>
    <col min="1779" max="1779" width="7.28515625" style="201" customWidth="1"/>
    <col min="1780" max="1780" width="0" style="201" hidden="1" customWidth="1"/>
    <col min="1781" max="1781" width="7.28515625" style="201" customWidth="1"/>
    <col min="1782" max="1782" width="59.5703125" style="201" customWidth="1"/>
    <col min="1783" max="1783" width="0" style="201" hidden="1" customWidth="1"/>
    <col min="1784" max="1784" width="23.85546875" style="201" customWidth="1"/>
    <col min="1785" max="1785" width="27.42578125" style="201" customWidth="1"/>
    <col min="1786" max="1786" width="28" style="201" customWidth="1"/>
    <col min="1787" max="1789" width="0" style="201" hidden="1" customWidth="1"/>
    <col min="1790" max="1790" width="7.28515625" style="201" customWidth="1"/>
    <col min="1791" max="1791" width="6.140625" style="201" bestFit="1" customWidth="1"/>
    <col min="1792" max="1792" width="76.85546875" style="201"/>
    <col min="1793" max="1793" width="7.28515625" style="201" customWidth="1"/>
    <col min="1794" max="1794" width="6.140625" style="201" bestFit="1" customWidth="1"/>
    <col min="1795" max="1795" width="78" style="201" customWidth="1"/>
    <col min="1796" max="1796" width="20.7109375" style="201" customWidth="1"/>
    <col min="1797" max="1797" width="26" style="201" customWidth="1"/>
    <col min="1798" max="1798" width="37" style="201" bestFit="1" customWidth="1"/>
    <col min="1799" max="1807" width="0" style="201" hidden="1" customWidth="1"/>
    <col min="1808" max="1810" width="22.7109375" style="201" bestFit="1" customWidth="1"/>
    <col min="1811" max="1811" width="25.28515625" style="201" bestFit="1" customWidth="1"/>
    <col min="1812" max="1812" width="21" style="201" bestFit="1" customWidth="1"/>
    <col min="1813" max="1813" width="8.28515625" style="201" customWidth="1"/>
    <col min="1814" max="1814" width="19" style="201" bestFit="1" customWidth="1"/>
    <col min="1815" max="1815" width="20.5703125" style="201" bestFit="1" customWidth="1"/>
    <col min="1816" max="1816" width="19" style="201" customWidth="1"/>
    <col min="1817" max="2023" width="11.42578125" style="201" customWidth="1"/>
    <col min="2024" max="2026" width="7.28515625" style="201" customWidth="1"/>
    <col min="2027" max="2027" width="0" style="201" hidden="1" customWidth="1"/>
    <col min="2028" max="2028" width="7.28515625" style="201" customWidth="1"/>
    <col min="2029" max="2029" width="66.140625" style="201" customWidth="1"/>
    <col min="2030" max="2030" width="0" style="201" hidden="1" customWidth="1"/>
    <col min="2031" max="2031" width="28" style="201" customWidth="1"/>
    <col min="2032" max="2032" width="32.140625" style="201" customWidth="1"/>
    <col min="2033" max="2033" width="39.85546875" style="201" bestFit="1" customWidth="1"/>
    <col min="2034" max="2034" width="0" style="201" hidden="1" customWidth="1"/>
    <col min="2035" max="2035" width="7.28515625" style="201" customWidth="1"/>
    <col min="2036" max="2036" width="0" style="201" hidden="1" customWidth="1"/>
    <col min="2037" max="2037" width="7.28515625" style="201" customWidth="1"/>
    <col min="2038" max="2038" width="59.5703125" style="201" customWidth="1"/>
    <col min="2039" max="2039" width="0" style="201" hidden="1" customWidth="1"/>
    <col min="2040" max="2040" width="23.85546875" style="201" customWidth="1"/>
    <col min="2041" max="2041" width="27.42578125" style="201" customWidth="1"/>
    <col min="2042" max="2042" width="28" style="201" customWidth="1"/>
    <col min="2043" max="2045" width="0" style="201" hidden="1" customWidth="1"/>
    <col min="2046" max="2046" width="7.28515625" style="201" customWidth="1"/>
    <col min="2047" max="2047" width="6.140625" style="201" bestFit="1" customWidth="1"/>
    <col min="2048" max="2048" width="76.85546875" style="201"/>
    <col min="2049" max="2049" width="7.28515625" style="201" customWidth="1"/>
    <col min="2050" max="2050" width="6.140625" style="201" bestFit="1" customWidth="1"/>
    <col min="2051" max="2051" width="78" style="201" customWidth="1"/>
    <col min="2052" max="2052" width="20.7109375" style="201" customWidth="1"/>
    <col min="2053" max="2053" width="26" style="201" customWidth="1"/>
    <col min="2054" max="2054" width="37" style="201" bestFit="1" customWidth="1"/>
    <col min="2055" max="2063" width="0" style="201" hidden="1" customWidth="1"/>
    <col min="2064" max="2066" width="22.7109375" style="201" bestFit="1" customWidth="1"/>
    <col min="2067" max="2067" width="25.28515625" style="201" bestFit="1" customWidth="1"/>
    <col min="2068" max="2068" width="21" style="201" bestFit="1" customWidth="1"/>
    <col min="2069" max="2069" width="8.28515625" style="201" customWidth="1"/>
    <col min="2070" max="2070" width="19" style="201" bestFit="1" customWidth="1"/>
    <col min="2071" max="2071" width="20.5703125" style="201" bestFit="1" customWidth="1"/>
    <col min="2072" max="2072" width="19" style="201" customWidth="1"/>
    <col min="2073" max="2279" width="11.42578125" style="201" customWidth="1"/>
    <col min="2280" max="2282" width="7.28515625" style="201" customWidth="1"/>
    <col min="2283" max="2283" width="0" style="201" hidden="1" customWidth="1"/>
    <col min="2284" max="2284" width="7.28515625" style="201" customWidth="1"/>
    <col min="2285" max="2285" width="66.140625" style="201" customWidth="1"/>
    <col min="2286" max="2286" width="0" style="201" hidden="1" customWidth="1"/>
    <col min="2287" max="2287" width="28" style="201" customWidth="1"/>
    <col min="2288" max="2288" width="32.140625" style="201" customWidth="1"/>
    <col min="2289" max="2289" width="39.85546875" style="201" bestFit="1" customWidth="1"/>
    <col min="2290" max="2290" width="0" style="201" hidden="1" customWidth="1"/>
    <col min="2291" max="2291" width="7.28515625" style="201" customWidth="1"/>
    <col min="2292" max="2292" width="0" style="201" hidden="1" customWidth="1"/>
    <col min="2293" max="2293" width="7.28515625" style="201" customWidth="1"/>
    <col min="2294" max="2294" width="59.5703125" style="201" customWidth="1"/>
    <col min="2295" max="2295" width="0" style="201" hidden="1" customWidth="1"/>
    <col min="2296" max="2296" width="23.85546875" style="201" customWidth="1"/>
    <col min="2297" max="2297" width="27.42578125" style="201" customWidth="1"/>
    <col min="2298" max="2298" width="28" style="201" customWidth="1"/>
    <col min="2299" max="2301" width="0" style="201" hidden="1" customWidth="1"/>
    <col min="2302" max="2302" width="7.28515625" style="201" customWidth="1"/>
    <col min="2303" max="2303" width="6.140625" style="201" bestFit="1" customWidth="1"/>
    <col min="2304" max="2304" width="76.85546875" style="201"/>
    <col min="2305" max="2305" width="7.28515625" style="201" customWidth="1"/>
    <col min="2306" max="2306" width="6.140625" style="201" bestFit="1" customWidth="1"/>
    <col min="2307" max="2307" width="78" style="201" customWidth="1"/>
    <col min="2308" max="2308" width="20.7109375" style="201" customWidth="1"/>
    <col min="2309" max="2309" width="26" style="201" customWidth="1"/>
    <col min="2310" max="2310" width="37" style="201" bestFit="1" customWidth="1"/>
    <col min="2311" max="2319" width="0" style="201" hidden="1" customWidth="1"/>
    <col min="2320" max="2322" width="22.7109375" style="201" bestFit="1" customWidth="1"/>
    <col min="2323" max="2323" width="25.28515625" style="201" bestFit="1" customWidth="1"/>
    <col min="2324" max="2324" width="21" style="201" bestFit="1" customWidth="1"/>
    <col min="2325" max="2325" width="8.28515625" style="201" customWidth="1"/>
    <col min="2326" max="2326" width="19" style="201" bestFit="1" customWidth="1"/>
    <col min="2327" max="2327" width="20.5703125" style="201" bestFit="1" customWidth="1"/>
    <col min="2328" max="2328" width="19" style="201" customWidth="1"/>
    <col min="2329" max="2535" width="11.42578125" style="201" customWidth="1"/>
    <col min="2536" max="2538" width="7.28515625" style="201" customWidth="1"/>
    <col min="2539" max="2539" width="0" style="201" hidden="1" customWidth="1"/>
    <col min="2540" max="2540" width="7.28515625" style="201" customWidth="1"/>
    <col min="2541" max="2541" width="66.140625" style="201" customWidth="1"/>
    <col min="2542" max="2542" width="0" style="201" hidden="1" customWidth="1"/>
    <col min="2543" max="2543" width="28" style="201" customWidth="1"/>
    <col min="2544" max="2544" width="32.140625" style="201" customWidth="1"/>
    <col min="2545" max="2545" width="39.85546875" style="201" bestFit="1" customWidth="1"/>
    <col min="2546" max="2546" width="0" style="201" hidden="1" customWidth="1"/>
    <col min="2547" max="2547" width="7.28515625" style="201" customWidth="1"/>
    <col min="2548" max="2548" width="0" style="201" hidden="1" customWidth="1"/>
    <col min="2549" max="2549" width="7.28515625" style="201" customWidth="1"/>
    <col min="2550" max="2550" width="59.5703125" style="201" customWidth="1"/>
    <col min="2551" max="2551" width="0" style="201" hidden="1" customWidth="1"/>
    <col min="2552" max="2552" width="23.85546875" style="201" customWidth="1"/>
    <col min="2553" max="2553" width="27.42578125" style="201" customWidth="1"/>
    <col min="2554" max="2554" width="28" style="201" customWidth="1"/>
    <col min="2555" max="2557" width="0" style="201" hidden="1" customWidth="1"/>
    <col min="2558" max="2558" width="7.28515625" style="201" customWidth="1"/>
    <col min="2559" max="2559" width="6.140625" style="201" bestFit="1" customWidth="1"/>
    <col min="2560" max="2560" width="76.85546875" style="201"/>
    <col min="2561" max="2561" width="7.28515625" style="201" customWidth="1"/>
    <col min="2562" max="2562" width="6.140625" style="201" bestFit="1" customWidth="1"/>
    <col min="2563" max="2563" width="78" style="201" customWidth="1"/>
    <col min="2564" max="2564" width="20.7109375" style="201" customWidth="1"/>
    <col min="2565" max="2565" width="26" style="201" customWidth="1"/>
    <col min="2566" max="2566" width="37" style="201" bestFit="1" customWidth="1"/>
    <col min="2567" max="2575" width="0" style="201" hidden="1" customWidth="1"/>
    <col min="2576" max="2578" width="22.7109375" style="201" bestFit="1" customWidth="1"/>
    <col min="2579" max="2579" width="25.28515625" style="201" bestFit="1" customWidth="1"/>
    <col min="2580" max="2580" width="21" style="201" bestFit="1" customWidth="1"/>
    <col min="2581" max="2581" width="8.28515625" style="201" customWidth="1"/>
    <col min="2582" max="2582" width="19" style="201" bestFit="1" customWidth="1"/>
    <col min="2583" max="2583" width="20.5703125" style="201" bestFit="1" customWidth="1"/>
    <col min="2584" max="2584" width="19" style="201" customWidth="1"/>
    <col min="2585" max="2791" width="11.42578125" style="201" customWidth="1"/>
    <col min="2792" max="2794" width="7.28515625" style="201" customWidth="1"/>
    <col min="2795" max="2795" width="0" style="201" hidden="1" customWidth="1"/>
    <col min="2796" max="2796" width="7.28515625" style="201" customWidth="1"/>
    <col min="2797" max="2797" width="66.140625" style="201" customWidth="1"/>
    <col min="2798" max="2798" width="0" style="201" hidden="1" customWidth="1"/>
    <col min="2799" max="2799" width="28" style="201" customWidth="1"/>
    <col min="2800" max="2800" width="32.140625" style="201" customWidth="1"/>
    <col min="2801" max="2801" width="39.85546875" style="201" bestFit="1" customWidth="1"/>
    <col min="2802" max="2802" width="0" style="201" hidden="1" customWidth="1"/>
    <col min="2803" max="2803" width="7.28515625" style="201" customWidth="1"/>
    <col min="2804" max="2804" width="0" style="201" hidden="1" customWidth="1"/>
    <col min="2805" max="2805" width="7.28515625" style="201" customWidth="1"/>
    <col min="2806" max="2806" width="59.5703125" style="201" customWidth="1"/>
    <col min="2807" max="2807" width="0" style="201" hidden="1" customWidth="1"/>
    <col min="2808" max="2808" width="23.85546875" style="201" customWidth="1"/>
    <col min="2809" max="2809" width="27.42578125" style="201" customWidth="1"/>
    <col min="2810" max="2810" width="28" style="201" customWidth="1"/>
    <col min="2811" max="2813" width="0" style="201" hidden="1" customWidth="1"/>
    <col min="2814" max="2814" width="7.28515625" style="201" customWidth="1"/>
    <col min="2815" max="2815" width="6.140625" style="201" bestFit="1" customWidth="1"/>
    <col min="2816" max="2816" width="76.85546875" style="201"/>
    <col min="2817" max="2817" width="7.28515625" style="201" customWidth="1"/>
    <col min="2818" max="2818" width="6.140625" style="201" bestFit="1" customWidth="1"/>
    <col min="2819" max="2819" width="78" style="201" customWidth="1"/>
    <col min="2820" max="2820" width="20.7109375" style="201" customWidth="1"/>
    <col min="2821" max="2821" width="26" style="201" customWidth="1"/>
    <col min="2822" max="2822" width="37" style="201" bestFit="1" customWidth="1"/>
    <col min="2823" max="2831" width="0" style="201" hidden="1" customWidth="1"/>
    <col min="2832" max="2834" width="22.7109375" style="201" bestFit="1" customWidth="1"/>
    <col min="2835" max="2835" width="25.28515625" style="201" bestFit="1" customWidth="1"/>
    <col min="2836" max="2836" width="21" style="201" bestFit="1" customWidth="1"/>
    <col min="2837" max="2837" width="8.28515625" style="201" customWidth="1"/>
    <col min="2838" max="2838" width="19" style="201" bestFit="1" customWidth="1"/>
    <col min="2839" max="2839" width="20.5703125" style="201" bestFit="1" customWidth="1"/>
    <col min="2840" max="2840" width="19" style="201" customWidth="1"/>
    <col min="2841" max="3047" width="11.42578125" style="201" customWidth="1"/>
    <col min="3048" max="3050" width="7.28515625" style="201" customWidth="1"/>
    <col min="3051" max="3051" width="0" style="201" hidden="1" customWidth="1"/>
    <col min="3052" max="3052" width="7.28515625" style="201" customWidth="1"/>
    <col min="3053" max="3053" width="66.140625" style="201" customWidth="1"/>
    <col min="3054" max="3054" width="0" style="201" hidden="1" customWidth="1"/>
    <col min="3055" max="3055" width="28" style="201" customWidth="1"/>
    <col min="3056" max="3056" width="32.140625" style="201" customWidth="1"/>
    <col min="3057" max="3057" width="39.85546875" style="201" bestFit="1" customWidth="1"/>
    <col min="3058" max="3058" width="0" style="201" hidden="1" customWidth="1"/>
    <col min="3059" max="3059" width="7.28515625" style="201" customWidth="1"/>
    <col min="3060" max="3060" width="0" style="201" hidden="1" customWidth="1"/>
    <col min="3061" max="3061" width="7.28515625" style="201" customWidth="1"/>
    <col min="3062" max="3062" width="59.5703125" style="201" customWidth="1"/>
    <col min="3063" max="3063" width="0" style="201" hidden="1" customWidth="1"/>
    <col min="3064" max="3064" width="23.85546875" style="201" customWidth="1"/>
    <col min="3065" max="3065" width="27.42578125" style="201" customWidth="1"/>
    <col min="3066" max="3066" width="28" style="201" customWidth="1"/>
    <col min="3067" max="3069" width="0" style="201" hidden="1" customWidth="1"/>
    <col min="3070" max="3070" width="7.28515625" style="201" customWidth="1"/>
    <col min="3071" max="3071" width="6.140625" style="201" bestFit="1" customWidth="1"/>
    <col min="3072" max="3072" width="76.85546875" style="201"/>
    <col min="3073" max="3073" width="7.28515625" style="201" customWidth="1"/>
    <col min="3074" max="3074" width="6.140625" style="201" bestFit="1" customWidth="1"/>
    <col min="3075" max="3075" width="78" style="201" customWidth="1"/>
    <col min="3076" max="3076" width="20.7109375" style="201" customWidth="1"/>
    <col min="3077" max="3077" width="26" style="201" customWidth="1"/>
    <col min="3078" max="3078" width="37" style="201" bestFit="1" customWidth="1"/>
    <col min="3079" max="3087" width="0" style="201" hidden="1" customWidth="1"/>
    <col min="3088" max="3090" width="22.7109375" style="201" bestFit="1" customWidth="1"/>
    <col min="3091" max="3091" width="25.28515625" style="201" bestFit="1" customWidth="1"/>
    <col min="3092" max="3092" width="21" style="201" bestFit="1" customWidth="1"/>
    <col min="3093" max="3093" width="8.28515625" style="201" customWidth="1"/>
    <col min="3094" max="3094" width="19" style="201" bestFit="1" customWidth="1"/>
    <col min="3095" max="3095" width="20.5703125" style="201" bestFit="1" customWidth="1"/>
    <col min="3096" max="3096" width="19" style="201" customWidth="1"/>
    <col min="3097" max="3303" width="11.42578125" style="201" customWidth="1"/>
    <col min="3304" max="3306" width="7.28515625" style="201" customWidth="1"/>
    <col min="3307" max="3307" width="0" style="201" hidden="1" customWidth="1"/>
    <col min="3308" max="3308" width="7.28515625" style="201" customWidth="1"/>
    <col min="3309" max="3309" width="66.140625" style="201" customWidth="1"/>
    <col min="3310" max="3310" width="0" style="201" hidden="1" customWidth="1"/>
    <col min="3311" max="3311" width="28" style="201" customWidth="1"/>
    <col min="3312" max="3312" width="32.140625" style="201" customWidth="1"/>
    <col min="3313" max="3313" width="39.85546875" style="201" bestFit="1" customWidth="1"/>
    <col min="3314" max="3314" width="0" style="201" hidden="1" customWidth="1"/>
    <col min="3315" max="3315" width="7.28515625" style="201" customWidth="1"/>
    <col min="3316" max="3316" width="0" style="201" hidden="1" customWidth="1"/>
    <col min="3317" max="3317" width="7.28515625" style="201" customWidth="1"/>
    <col min="3318" max="3318" width="59.5703125" style="201" customWidth="1"/>
    <col min="3319" max="3319" width="0" style="201" hidden="1" customWidth="1"/>
    <col min="3320" max="3320" width="23.85546875" style="201" customWidth="1"/>
    <col min="3321" max="3321" width="27.42578125" style="201" customWidth="1"/>
    <col min="3322" max="3322" width="28" style="201" customWidth="1"/>
    <col min="3323" max="3325" width="0" style="201" hidden="1" customWidth="1"/>
    <col min="3326" max="3326" width="7.28515625" style="201" customWidth="1"/>
    <col min="3327" max="3327" width="6.140625" style="201" bestFit="1" customWidth="1"/>
    <col min="3328" max="3328" width="76.85546875" style="201"/>
    <col min="3329" max="3329" width="7.28515625" style="201" customWidth="1"/>
    <col min="3330" max="3330" width="6.140625" style="201" bestFit="1" customWidth="1"/>
    <col min="3331" max="3331" width="78" style="201" customWidth="1"/>
    <col min="3332" max="3332" width="20.7109375" style="201" customWidth="1"/>
    <col min="3333" max="3333" width="26" style="201" customWidth="1"/>
    <col min="3334" max="3334" width="37" style="201" bestFit="1" customWidth="1"/>
    <col min="3335" max="3343" width="0" style="201" hidden="1" customWidth="1"/>
    <col min="3344" max="3346" width="22.7109375" style="201" bestFit="1" customWidth="1"/>
    <col min="3347" max="3347" width="25.28515625" style="201" bestFit="1" customWidth="1"/>
    <col min="3348" max="3348" width="21" style="201" bestFit="1" customWidth="1"/>
    <col min="3349" max="3349" width="8.28515625" style="201" customWidth="1"/>
    <col min="3350" max="3350" width="19" style="201" bestFit="1" customWidth="1"/>
    <col min="3351" max="3351" width="20.5703125" style="201" bestFit="1" customWidth="1"/>
    <col min="3352" max="3352" width="19" style="201" customWidth="1"/>
    <col min="3353" max="3559" width="11.42578125" style="201" customWidth="1"/>
    <col min="3560" max="3562" width="7.28515625" style="201" customWidth="1"/>
    <col min="3563" max="3563" width="0" style="201" hidden="1" customWidth="1"/>
    <col min="3564" max="3564" width="7.28515625" style="201" customWidth="1"/>
    <col min="3565" max="3565" width="66.140625" style="201" customWidth="1"/>
    <col min="3566" max="3566" width="0" style="201" hidden="1" customWidth="1"/>
    <col min="3567" max="3567" width="28" style="201" customWidth="1"/>
    <col min="3568" max="3568" width="32.140625" style="201" customWidth="1"/>
    <col min="3569" max="3569" width="39.85546875" style="201" bestFit="1" customWidth="1"/>
    <col min="3570" max="3570" width="0" style="201" hidden="1" customWidth="1"/>
    <col min="3571" max="3571" width="7.28515625" style="201" customWidth="1"/>
    <col min="3572" max="3572" width="0" style="201" hidden="1" customWidth="1"/>
    <col min="3573" max="3573" width="7.28515625" style="201" customWidth="1"/>
    <col min="3574" max="3574" width="59.5703125" style="201" customWidth="1"/>
    <col min="3575" max="3575" width="0" style="201" hidden="1" customWidth="1"/>
    <col min="3576" max="3576" width="23.85546875" style="201" customWidth="1"/>
    <col min="3577" max="3577" width="27.42578125" style="201" customWidth="1"/>
    <col min="3578" max="3578" width="28" style="201" customWidth="1"/>
    <col min="3579" max="3581" width="0" style="201" hidden="1" customWidth="1"/>
    <col min="3582" max="3582" width="7.28515625" style="201" customWidth="1"/>
    <col min="3583" max="3583" width="6.140625" style="201" bestFit="1" customWidth="1"/>
    <col min="3584" max="3584" width="76.85546875" style="201"/>
    <col min="3585" max="3585" width="7.28515625" style="201" customWidth="1"/>
    <col min="3586" max="3586" width="6.140625" style="201" bestFit="1" customWidth="1"/>
    <col min="3587" max="3587" width="78" style="201" customWidth="1"/>
    <col min="3588" max="3588" width="20.7109375" style="201" customWidth="1"/>
    <col min="3589" max="3589" width="26" style="201" customWidth="1"/>
    <col min="3590" max="3590" width="37" style="201" bestFit="1" customWidth="1"/>
    <col min="3591" max="3599" width="0" style="201" hidden="1" customWidth="1"/>
    <col min="3600" max="3602" width="22.7109375" style="201" bestFit="1" customWidth="1"/>
    <col min="3603" max="3603" width="25.28515625" style="201" bestFit="1" customWidth="1"/>
    <col min="3604" max="3604" width="21" style="201" bestFit="1" customWidth="1"/>
    <col min="3605" max="3605" width="8.28515625" style="201" customWidth="1"/>
    <col min="3606" max="3606" width="19" style="201" bestFit="1" customWidth="1"/>
    <col min="3607" max="3607" width="20.5703125" style="201" bestFit="1" customWidth="1"/>
    <col min="3608" max="3608" width="19" style="201" customWidth="1"/>
    <col min="3609" max="3815" width="11.42578125" style="201" customWidth="1"/>
    <col min="3816" max="3818" width="7.28515625" style="201" customWidth="1"/>
    <col min="3819" max="3819" width="0" style="201" hidden="1" customWidth="1"/>
    <col min="3820" max="3820" width="7.28515625" style="201" customWidth="1"/>
    <col min="3821" max="3821" width="66.140625" style="201" customWidth="1"/>
    <col min="3822" max="3822" width="0" style="201" hidden="1" customWidth="1"/>
    <col min="3823" max="3823" width="28" style="201" customWidth="1"/>
    <col min="3824" max="3824" width="32.140625" style="201" customWidth="1"/>
    <col min="3825" max="3825" width="39.85546875" style="201" bestFit="1" customWidth="1"/>
    <col min="3826" max="3826" width="0" style="201" hidden="1" customWidth="1"/>
    <col min="3827" max="3827" width="7.28515625" style="201" customWidth="1"/>
    <col min="3828" max="3828" width="0" style="201" hidden="1" customWidth="1"/>
    <col min="3829" max="3829" width="7.28515625" style="201" customWidth="1"/>
    <col min="3830" max="3830" width="59.5703125" style="201" customWidth="1"/>
    <col min="3831" max="3831" width="0" style="201" hidden="1" customWidth="1"/>
    <col min="3832" max="3832" width="23.85546875" style="201" customWidth="1"/>
    <col min="3833" max="3833" width="27.42578125" style="201" customWidth="1"/>
    <col min="3834" max="3834" width="28" style="201" customWidth="1"/>
    <col min="3835" max="3837" width="0" style="201" hidden="1" customWidth="1"/>
    <col min="3838" max="3838" width="7.28515625" style="201" customWidth="1"/>
    <col min="3839" max="3839" width="6.140625" style="201" bestFit="1" customWidth="1"/>
    <col min="3840" max="3840" width="76.85546875" style="201"/>
    <col min="3841" max="3841" width="7.28515625" style="201" customWidth="1"/>
    <col min="3842" max="3842" width="6.140625" style="201" bestFit="1" customWidth="1"/>
    <col min="3843" max="3843" width="78" style="201" customWidth="1"/>
    <col min="3844" max="3844" width="20.7109375" style="201" customWidth="1"/>
    <col min="3845" max="3845" width="26" style="201" customWidth="1"/>
    <col min="3846" max="3846" width="37" style="201" bestFit="1" customWidth="1"/>
    <col min="3847" max="3855" width="0" style="201" hidden="1" customWidth="1"/>
    <col min="3856" max="3858" width="22.7109375" style="201" bestFit="1" customWidth="1"/>
    <col min="3859" max="3859" width="25.28515625" style="201" bestFit="1" customWidth="1"/>
    <col min="3860" max="3860" width="21" style="201" bestFit="1" customWidth="1"/>
    <col min="3861" max="3861" width="8.28515625" style="201" customWidth="1"/>
    <col min="3862" max="3862" width="19" style="201" bestFit="1" customWidth="1"/>
    <col min="3863" max="3863" width="20.5703125" style="201" bestFit="1" customWidth="1"/>
    <col min="3864" max="3864" width="19" style="201" customWidth="1"/>
    <col min="3865" max="4071" width="11.42578125" style="201" customWidth="1"/>
    <col min="4072" max="4074" width="7.28515625" style="201" customWidth="1"/>
    <col min="4075" max="4075" width="0" style="201" hidden="1" customWidth="1"/>
    <col min="4076" max="4076" width="7.28515625" style="201" customWidth="1"/>
    <col min="4077" max="4077" width="66.140625" style="201" customWidth="1"/>
    <col min="4078" max="4078" width="0" style="201" hidden="1" customWidth="1"/>
    <col min="4079" max="4079" width="28" style="201" customWidth="1"/>
    <col min="4080" max="4080" width="32.140625" style="201" customWidth="1"/>
    <col min="4081" max="4081" width="39.85546875" style="201" bestFit="1" customWidth="1"/>
    <col min="4082" max="4082" width="0" style="201" hidden="1" customWidth="1"/>
    <col min="4083" max="4083" width="7.28515625" style="201" customWidth="1"/>
    <col min="4084" max="4084" width="0" style="201" hidden="1" customWidth="1"/>
    <col min="4085" max="4085" width="7.28515625" style="201" customWidth="1"/>
    <col min="4086" max="4086" width="59.5703125" style="201" customWidth="1"/>
    <col min="4087" max="4087" width="0" style="201" hidden="1" customWidth="1"/>
    <col min="4088" max="4088" width="23.85546875" style="201" customWidth="1"/>
    <col min="4089" max="4089" width="27.42578125" style="201" customWidth="1"/>
    <col min="4090" max="4090" width="28" style="201" customWidth="1"/>
    <col min="4091" max="4093" width="0" style="201" hidden="1" customWidth="1"/>
    <col min="4094" max="4094" width="7.28515625" style="201" customWidth="1"/>
    <col min="4095" max="4095" width="6.140625" style="201" bestFit="1" customWidth="1"/>
    <col min="4096" max="4096" width="76.85546875" style="201"/>
    <col min="4097" max="4097" width="7.28515625" style="201" customWidth="1"/>
    <col min="4098" max="4098" width="6.140625" style="201" bestFit="1" customWidth="1"/>
    <col min="4099" max="4099" width="78" style="201" customWidth="1"/>
    <col min="4100" max="4100" width="20.7109375" style="201" customWidth="1"/>
    <col min="4101" max="4101" width="26" style="201" customWidth="1"/>
    <col min="4102" max="4102" width="37" style="201" bestFit="1" customWidth="1"/>
    <col min="4103" max="4111" width="0" style="201" hidden="1" customWidth="1"/>
    <col min="4112" max="4114" width="22.7109375" style="201" bestFit="1" customWidth="1"/>
    <col min="4115" max="4115" width="25.28515625" style="201" bestFit="1" customWidth="1"/>
    <col min="4116" max="4116" width="21" style="201" bestFit="1" customWidth="1"/>
    <col min="4117" max="4117" width="8.28515625" style="201" customWidth="1"/>
    <col min="4118" max="4118" width="19" style="201" bestFit="1" customWidth="1"/>
    <col min="4119" max="4119" width="20.5703125" style="201" bestFit="1" customWidth="1"/>
    <col min="4120" max="4120" width="19" style="201" customWidth="1"/>
    <col min="4121" max="4327" width="11.42578125" style="201" customWidth="1"/>
    <col min="4328" max="4330" width="7.28515625" style="201" customWidth="1"/>
    <col min="4331" max="4331" width="0" style="201" hidden="1" customWidth="1"/>
    <col min="4332" max="4332" width="7.28515625" style="201" customWidth="1"/>
    <col min="4333" max="4333" width="66.140625" style="201" customWidth="1"/>
    <col min="4334" max="4334" width="0" style="201" hidden="1" customWidth="1"/>
    <col min="4335" max="4335" width="28" style="201" customWidth="1"/>
    <col min="4336" max="4336" width="32.140625" style="201" customWidth="1"/>
    <col min="4337" max="4337" width="39.85546875" style="201" bestFit="1" customWidth="1"/>
    <col min="4338" max="4338" width="0" style="201" hidden="1" customWidth="1"/>
    <col min="4339" max="4339" width="7.28515625" style="201" customWidth="1"/>
    <col min="4340" max="4340" width="0" style="201" hidden="1" customWidth="1"/>
    <col min="4341" max="4341" width="7.28515625" style="201" customWidth="1"/>
    <col min="4342" max="4342" width="59.5703125" style="201" customWidth="1"/>
    <col min="4343" max="4343" width="0" style="201" hidden="1" customWidth="1"/>
    <col min="4344" max="4344" width="23.85546875" style="201" customWidth="1"/>
    <col min="4345" max="4345" width="27.42578125" style="201" customWidth="1"/>
    <col min="4346" max="4346" width="28" style="201" customWidth="1"/>
    <col min="4347" max="4349" width="0" style="201" hidden="1" customWidth="1"/>
    <col min="4350" max="4350" width="7.28515625" style="201" customWidth="1"/>
    <col min="4351" max="4351" width="6.140625" style="201" bestFit="1" customWidth="1"/>
    <col min="4352" max="4352" width="76.85546875" style="201"/>
    <col min="4353" max="4353" width="7.28515625" style="201" customWidth="1"/>
    <col min="4354" max="4354" width="6.140625" style="201" bestFit="1" customWidth="1"/>
    <col min="4355" max="4355" width="78" style="201" customWidth="1"/>
    <col min="4356" max="4356" width="20.7109375" style="201" customWidth="1"/>
    <col min="4357" max="4357" width="26" style="201" customWidth="1"/>
    <col min="4358" max="4358" width="37" style="201" bestFit="1" customWidth="1"/>
    <col min="4359" max="4367" width="0" style="201" hidden="1" customWidth="1"/>
    <col min="4368" max="4370" width="22.7109375" style="201" bestFit="1" customWidth="1"/>
    <col min="4371" max="4371" width="25.28515625" style="201" bestFit="1" customWidth="1"/>
    <col min="4372" max="4372" width="21" style="201" bestFit="1" customWidth="1"/>
    <col min="4373" max="4373" width="8.28515625" style="201" customWidth="1"/>
    <col min="4374" max="4374" width="19" style="201" bestFit="1" customWidth="1"/>
    <col min="4375" max="4375" width="20.5703125" style="201" bestFit="1" customWidth="1"/>
    <col min="4376" max="4376" width="19" style="201" customWidth="1"/>
    <col min="4377" max="4583" width="11.42578125" style="201" customWidth="1"/>
    <col min="4584" max="4586" width="7.28515625" style="201" customWidth="1"/>
    <col min="4587" max="4587" width="0" style="201" hidden="1" customWidth="1"/>
    <col min="4588" max="4588" width="7.28515625" style="201" customWidth="1"/>
    <col min="4589" max="4589" width="66.140625" style="201" customWidth="1"/>
    <col min="4590" max="4590" width="0" style="201" hidden="1" customWidth="1"/>
    <col min="4591" max="4591" width="28" style="201" customWidth="1"/>
    <col min="4592" max="4592" width="32.140625" style="201" customWidth="1"/>
    <col min="4593" max="4593" width="39.85546875" style="201" bestFit="1" customWidth="1"/>
    <col min="4594" max="4594" width="0" style="201" hidden="1" customWidth="1"/>
    <col min="4595" max="4595" width="7.28515625" style="201" customWidth="1"/>
    <col min="4596" max="4596" width="0" style="201" hidden="1" customWidth="1"/>
    <col min="4597" max="4597" width="7.28515625" style="201" customWidth="1"/>
    <col min="4598" max="4598" width="59.5703125" style="201" customWidth="1"/>
    <col min="4599" max="4599" width="0" style="201" hidden="1" customWidth="1"/>
    <col min="4600" max="4600" width="23.85546875" style="201" customWidth="1"/>
    <col min="4601" max="4601" width="27.42578125" style="201" customWidth="1"/>
    <col min="4602" max="4602" width="28" style="201" customWidth="1"/>
    <col min="4603" max="4605" width="0" style="201" hidden="1" customWidth="1"/>
    <col min="4606" max="4606" width="7.28515625" style="201" customWidth="1"/>
    <col min="4607" max="4607" width="6.140625" style="201" bestFit="1" customWidth="1"/>
    <col min="4608" max="4608" width="76.85546875" style="201"/>
    <col min="4609" max="4609" width="7.28515625" style="201" customWidth="1"/>
    <col min="4610" max="4610" width="6.140625" style="201" bestFit="1" customWidth="1"/>
    <col min="4611" max="4611" width="78" style="201" customWidth="1"/>
    <col min="4612" max="4612" width="20.7109375" style="201" customWidth="1"/>
    <col min="4613" max="4613" width="26" style="201" customWidth="1"/>
    <col min="4614" max="4614" width="37" style="201" bestFit="1" customWidth="1"/>
    <col min="4615" max="4623" width="0" style="201" hidden="1" customWidth="1"/>
    <col min="4624" max="4626" width="22.7109375" style="201" bestFit="1" customWidth="1"/>
    <col min="4627" max="4627" width="25.28515625" style="201" bestFit="1" customWidth="1"/>
    <col min="4628" max="4628" width="21" style="201" bestFit="1" customWidth="1"/>
    <col min="4629" max="4629" width="8.28515625" style="201" customWidth="1"/>
    <col min="4630" max="4630" width="19" style="201" bestFit="1" customWidth="1"/>
    <col min="4631" max="4631" width="20.5703125" style="201" bestFit="1" customWidth="1"/>
    <col min="4632" max="4632" width="19" style="201" customWidth="1"/>
    <col min="4633" max="4839" width="11.42578125" style="201" customWidth="1"/>
    <col min="4840" max="4842" width="7.28515625" style="201" customWidth="1"/>
    <col min="4843" max="4843" width="0" style="201" hidden="1" customWidth="1"/>
    <col min="4844" max="4844" width="7.28515625" style="201" customWidth="1"/>
    <col min="4845" max="4845" width="66.140625" style="201" customWidth="1"/>
    <col min="4846" max="4846" width="0" style="201" hidden="1" customWidth="1"/>
    <col min="4847" max="4847" width="28" style="201" customWidth="1"/>
    <col min="4848" max="4848" width="32.140625" style="201" customWidth="1"/>
    <col min="4849" max="4849" width="39.85546875" style="201" bestFit="1" customWidth="1"/>
    <col min="4850" max="4850" width="0" style="201" hidden="1" customWidth="1"/>
    <col min="4851" max="4851" width="7.28515625" style="201" customWidth="1"/>
    <col min="4852" max="4852" width="0" style="201" hidden="1" customWidth="1"/>
    <col min="4853" max="4853" width="7.28515625" style="201" customWidth="1"/>
    <col min="4854" max="4854" width="59.5703125" style="201" customWidth="1"/>
    <col min="4855" max="4855" width="0" style="201" hidden="1" customWidth="1"/>
    <col min="4856" max="4856" width="23.85546875" style="201" customWidth="1"/>
    <col min="4857" max="4857" width="27.42578125" style="201" customWidth="1"/>
    <col min="4858" max="4858" width="28" style="201" customWidth="1"/>
    <col min="4859" max="4861" width="0" style="201" hidden="1" customWidth="1"/>
    <col min="4862" max="4862" width="7.28515625" style="201" customWidth="1"/>
    <col min="4863" max="4863" width="6.140625" style="201" bestFit="1" customWidth="1"/>
    <col min="4864" max="4864" width="76.85546875" style="201"/>
    <col min="4865" max="4865" width="7.28515625" style="201" customWidth="1"/>
    <col min="4866" max="4866" width="6.140625" style="201" bestFit="1" customWidth="1"/>
    <col min="4867" max="4867" width="78" style="201" customWidth="1"/>
    <col min="4868" max="4868" width="20.7109375" style="201" customWidth="1"/>
    <col min="4869" max="4869" width="26" style="201" customWidth="1"/>
    <col min="4870" max="4870" width="37" style="201" bestFit="1" customWidth="1"/>
    <col min="4871" max="4879" width="0" style="201" hidden="1" customWidth="1"/>
    <col min="4880" max="4882" width="22.7109375" style="201" bestFit="1" customWidth="1"/>
    <col min="4883" max="4883" width="25.28515625" style="201" bestFit="1" customWidth="1"/>
    <col min="4884" max="4884" width="21" style="201" bestFit="1" customWidth="1"/>
    <col min="4885" max="4885" width="8.28515625" style="201" customWidth="1"/>
    <col min="4886" max="4886" width="19" style="201" bestFit="1" customWidth="1"/>
    <col min="4887" max="4887" width="20.5703125" style="201" bestFit="1" customWidth="1"/>
    <col min="4888" max="4888" width="19" style="201" customWidth="1"/>
    <col min="4889" max="5095" width="11.42578125" style="201" customWidth="1"/>
    <col min="5096" max="5098" width="7.28515625" style="201" customWidth="1"/>
    <col min="5099" max="5099" width="0" style="201" hidden="1" customWidth="1"/>
    <col min="5100" max="5100" width="7.28515625" style="201" customWidth="1"/>
    <col min="5101" max="5101" width="66.140625" style="201" customWidth="1"/>
    <col min="5102" max="5102" width="0" style="201" hidden="1" customWidth="1"/>
    <col min="5103" max="5103" width="28" style="201" customWidth="1"/>
    <col min="5104" max="5104" width="32.140625" style="201" customWidth="1"/>
    <col min="5105" max="5105" width="39.85546875" style="201" bestFit="1" customWidth="1"/>
    <col min="5106" max="5106" width="0" style="201" hidden="1" customWidth="1"/>
    <col min="5107" max="5107" width="7.28515625" style="201" customWidth="1"/>
    <col min="5108" max="5108" width="0" style="201" hidden="1" customWidth="1"/>
    <col min="5109" max="5109" width="7.28515625" style="201" customWidth="1"/>
    <col min="5110" max="5110" width="59.5703125" style="201" customWidth="1"/>
    <col min="5111" max="5111" width="0" style="201" hidden="1" customWidth="1"/>
    <col min="5112" max="5112" width="23.85546875" style="201" customWidth="1"/>
    <col min="5113" max="5113" width="27.42578125" style="201" customWidth="1"/>
    <col min="5114" max="5114" width="28" style="201" customWidth="1"/>
    <col min="5115" max="5117" width="0" style="201" hidden="1" customWidth="1"/>
    <col min="5118" max="5118" width="7.28515625" style="201" customWidth="1"/>
    <col min="5119" max="5119" width="6.140625" style="201" bestFit="1" customWidth="1"/>
    <col min="5120" max="5120" width="76.85546875" style="201"/>
    <col min="5121" max="5121" width="7.28515625" style="201" customWidth="1"/>
    <col min="5122" max="5122" width="6.140625" style="201" bestFit="1" customWidth="1"/>
    <col min="5123" max="5123" width="78" style="201" customWidth="1"/>
    <col min="5124" max="5124" width="20.7109375" style="201" customWidth="1"/>
    <col min="5125" max="5125" width="26" style="201" customWidth="1"/>
    <col min="5126" max="5126" width="37" style="201" bestFit="1" customWidth="1"/>
    <col min="5127" max="5135" width="0" style="201" hidden="1" customWidth="1"/>
    <col min="5136" max="5138" width="22.7109375" style="201" bestFit="1" customWidth="1"/>
    <col min="5139" max="5139" width="25.28515625" style="201" bestFit="1" customWidth="1"/>
    <col min="5140" max="5140" width="21" style="201" bestFit="1" customWidth="1"/>
    <col min="5141" max="5141" width="8.28515625" style="201" customWidth="1"/>
    <col min="5142" max="5142" width="19" style="201" bestFit="1" customWidth="1"/>
    <col min="5143" max="5143" width="20.5703125" style="201" bestFit="1" customWidth="1"/>
    <col min="5144" max="5144" width="19" style="201" customWidth="1"/>
    <col min="5145" max="5351" width="11.42578125" style="201" customWidth="1"/>
    <col min="5352" max="5354" width="7.28515625" style="201" customWidth="1"/>
    <col min="5355" max="5355" width="0" style="201" hidden="1" customWidth="1"/>
    <col min="5356" max="5356" width="7.28515625" style="201" customWidth="1"/>
    <col min="5357" max="5357" width="66.140625" style="201" customWidth="1"/>
    <col min="5358" max="5358" width="0" style="201" hidden="1" customWidth="1"/>
    <col min="5359" max="5359" width="28" style="201" customWidth="1"/>
    <col min="5360" max="5360" width="32.140625" style="201" customWidth="1"/>
    <col min="5361" max="5361" width="39.85546875" style="201" bestFit="1" customWidth="1"/>
    <col min="5362" max="5362" width="0" style="201" hidden="1" customWidth="1"/>
    <col min="5363" max="5363" width="7.28515625" style="201" customWidth="1"/>
    <col min="5364" max="5364" width="0" style="201" hidden="1" customWidth="1"/>
    <col min="5365" max="5365" width="7.28515625" style="201" customWidth="1"/>
    <col min="5366" max="5366" width="59.5703125" style="201" customWidth="1"/>
    <col min="5367" max="5367" width="0" style="201" hidden="1" customWidth="1"/>
    <col min="5368" max="5368" width="23.85546875" style="201" customWidth="1"/>
    <col min="5369" max="5369" width="27.42578125" style="201" customWidth="1"/>
    <col min="5370" max="5370" width="28" style="201" customWidth="1"/>
    <col min="5371" max="5373" width="0" style="201" hidden="1" customWidth="1"/>
    <col min="5374" max="5374" width="7.28515625" style="201" customWidth="1"/>
    <col min="5375" max="5375" width="6.140625" style="201" bestFit="1" customWidth="1"/>
    <col min="5376" max="5376" width="76.85546875" style="201"/>
    <col min="5377" max="5377" width="7.28515625" style="201" customWidth="1"/>
    <col min="5378" max="5378" width="6.140625" style="201" bestFit="1" customWidth="1"/>
    <col min="5379" max="5379" width="78" style="201" customWidth="1"/>
    <col min="5380" max="5380" width="20.7109375" style="201" customWidth="1"/>
    <col min="5381" max="5381" width="26" style="201" customWidth="1"/>
    <col min="5382" max="5382" width="37" style="201" bestFit="1" customWidth="1"/>
    <col min="5383" max="5391" width="0" style="201" hidden="1" customWidth="1"/>
    <col min="5392" max="5394" width="22.7109375" style="201" bestFit="1" customWidth="1"/>
    <col min="5395" max="5395" width="25.28515625" style="201" bestFit="1" customWidth="1"/>
    <col min="5396" max="5396" width="21" style="201" bestFit="1" customWidth="1"/>
    <col min="5397" max="5397" width="8.28515625" style="201" customWidth="1"/>
    <col min="5398" max="5398" width="19" style="201" bestFit="1" customWidth="1"/>
    <col min="5399" max="5399" width="20.5703125" style="201" bestFit="1" customWidth="1"/>
    <col min="5400" max="5400" width="19" style="201" customWidth="1"/>
    <col min="5401" max="5607" width="11.42578125" style="201" customWidth="1"/>
    <col min="5608" max="5610" width="7.28515625" style="201" customWidth="1"/>
    <col min="5611" max="5611" width="0" style="201" hidden="1" customWidth="1"/>
    <col min="5612" max="5612" width="7.28515625" style="201" customWidth="1"/>
    <col min="5613" max="5613" width="66.140625" style="201" customWidth="1"/>
    <col min="5614" max="5614" width="0" style="201" hidden="1" customWidth="1"/>
    <col min="5615" max="5615" width="28" style="201" customWidth="1"/>
    <col min="5616" max="5616" width="32.140625" style="201" customWidth="1"/>
    <col min="5617" max="5617" width="39.85546875" style="201" bestFit="1" customWidth="1"/>
    <col min="5618" max="5618" width="0" style="201" hidden="1" customWidth="1"/>
    <col min="5619" max="5619" width="7.28515625" style="201" customWidth="1"/>
    <col min="5620" max="5620" width="0" style="201" hidden="1" customWidth="1"/>
    <col min="5621" max="5621" width="7.28515625" style="201" customWidth="1"/>
    <col min="5622" max="5622" width="59.5703125" style="201" customWidth="1"/>
    <col min="5623" max="5623" width="0" style="201" hidden="1" customWidth="1"/>
    <col min="5624" max="5624" width="23.85546875" style="201" customWidth="1"/>
    <col min="5625" max="5625" width="27.42578125" style="201" customWidth="1"/>
    <col min="5626" max="5626" width="28" style="201" customWidth="1"/>
    <col min="5627" max="5629" width="0" style="201" hidden="1" customWidth="1"/>
    <col min="5630" max="5630" width="7.28515625" style="201" customWidth="1"/>
    <col min="5631" max="5631" width="6.140625" style="201" bestFit="1" customWidth="1"/>
    <col min="5632" max="5632" width="76.85546875" style="201"/>
    <col min="5633" max="5633" width="7.28515625" style="201" customWidth="1"/>
    <col min="5634" max="5634" width="6.140625" style="201" bestFit="1" customWidth="1"/>
    <col min="5635" max="5635" width="78" style="201" customWidth="1"/>
    <col min="5636" max="5636" width="20.7109375" style="201" customWidth="1"/>
    <col min="5637" max="5637" width="26" style="201" customWidth="1"/>
    <col min="5638" max="5638" width="37" style="201" bestFit="1" customWidth="1"/>
    <col min="5639" max="5647" width="0" style="201" hidden="1" customWidth="1"/>
    <col min="5648" max="5650" width="22.7109375" style="201" bestFit="1" customWidth="1"/>
    <col min="5651" max="5651" width="25.28515625" style="201" bestFit="1" customWidth="1"/>
    <col min="5652" max="5652" width="21" style="201" bestFit="1" customWidth="1"/>
    <col min="5653" max="5653" width="8.28515625" style="201" customWidth="1"/>
    <col min="5654" max="5654" width="19" style="201" bestFit="1" customWidth="1"/>
    <col min="5655" max="5655" width="20.5703125" style="201" bestFit="1" customWidth="1"/>
    <col min="5656" max="5656" width="19" style="201" customWidth="1"/>
    <col min="5657" max="5863" width="11.42578125" style="201" customWidth="1"/>
    <col min="5864" max="5866" width="7.28515625" style="201" customWidth="1"/>
    <col min="5867" max="5867" width="0" style="201" hidden="1" customWidth="1"/>
    <col min="5868" max="5868" width="7.28515625" style="201" customWidth="1"/>
    <col min="5869" max="5869" width="66.140625" style="201" customWidth="1"/>
    <col min="5870" max="5870" width="0" style="201" hidden="1" customWidth="1"/>
    <col min="5871" max="5871" width="28" style="201" customWidth="1"/>
    <col min="5872" max="5872" width="32.140625" style="201" customWidth="1"/>
    <col min="5873" max="5873" width="39.85546875" style="201" bestFit="1" customWidth="1"/>
    <col min="5874" max="5874" width="0" style="201" hidden="1" customWidth="1"/>
    <col min="5875" max="5875" width="7.28515625" style="201" customWidth="1"/>
    <col min="5876" max="5876" width="0" style="201" hidden="1" customWidth="1"/>
    <col min="5877" max="5877" width="7.28515625" style="201" customWidth="1"/>
    <col min="5878" max="5878" width="59.5703125" style="201" customWidth="1"/>
    <col min="5879" max="5879" width="0" style="201" hidden="1" customWidth="1"/>
    <col min="5880" max="5880" width="23.85546875" style="201" customWidth="1"/>
    <col min="5881" max="5881" width="27.42578125" style="201" customWidth="1"/>
    <col min="5882" max="5882" width="28" style="201" customWidth="1"/>
    <col min="5883" max="5885" width="0" style="201" hidden="1" customWidth="1"/>
    <col min="5886" max="5886" width="7.28515625" style="201" customWidth="1"/>
    <col min="5887" max="5887" width="6.140625" style="201" bestFit="1" customWidth="1"/>
    <col min="5888" max="5888" width="76.85546875" style="201"/>
    <col min="5889" max="5889" width="7.28515625" style="201" customWidth="1"/>
    <col min="5890" max="5890" width="6.140625" style="201" bestFit="1" customWidth="1"/>
    <col min="5891" max="5891" width="78" style="201" customWidth="1"/>
    <col min="5892" max="5892" width="20.7109375" style="201" customWidth="1"/>
    <col min="5893" max="5893" width="26" style="201" customWidth="1"/>
    <col min="5894" max="5894" width="37" style="201" bestFit="1" customWidth="1"/>
    <col min="5895" max="5903" width="0" style="201" hidden="1" customWidth="1"/>
    <col min="5904" max="5906" width="22.7109375" style="201" bestFit="1" customWidth="1"/>
    <col min="5907" max="5907" width="25.28515625" style="201" bestFit="1" customWidth="1"/>
    <col min="5908" max="5908" width="21" style="201" bestFit="1" customWidth="1"/>
    <col min="5909" max="5909" width="8.28515625" style="201" customWidth="1"/>
    <col min="5910" max="5910" width="19" style="201" bestFit="1" customWidth="1"/>
    <col min="5911" max="5911" width="20.5703125" style="201" bestFit="1" customWidth="1"/>
    <col min="5912" max="5912" width="19" style="201" customWidth="1"/>
    <col min="5913" max="6119" width="11.42578125" style="201" customWidth="1"/>
    <col min="6120" max="6122" width="7.28515625" style="201" customWidth="1"/>
    <col min="6123" max="6123" width="0" style="201" hidden="1" customWidth="1"/>
    <col min="6124" max="6124" width="7.28515625" style="201" customWidth="1"/>
    <col min="6125" max="6125" width="66.140625" style="201" customWidth="1"/>
    <col min="6126" max="6126" width="0" style="201" hidden="1" customWidth="1"/>
    <col min="6127" max="6127" width="28" style="201" customWidth="1"/>
    <col min="6128" max="6128" width="32.140625" style="201" customWidth="1"/>
    <col min="6129" max="6129" width="39.85546875" style="201" bestFit="1" customWidth="1"/>
    <col min="6130" max="6130" width="0" style="201" hidden="1" customWidth="1"/>
    <col min="6131" max="6131" width="7.28515625" style="201" customWidth="1"/>
    <col min="6132" max="6132" width="0" style="201" hidden="1" customWidth="1"/>
    <col min="6133" max="6133" width="7.28515625" style="201" customWidth="1"/>
    <col min="6134" max="6134" width="59.5703125" style="201" customWidth="1"/>
    <col min="6135" max="6135" width="0" style="201" hidden="1" customWidth="1"/>
    <col min="6136" max="6136" width="23.85546875" style="201" customWidth="1"/>
    <col min="6137" max="6137" width="27.42578125" style="201" customWidth="1"/>
    <col min="6138" max="6138" width="28" style="201" customWidth="1"/>
    <col min="6139" max="6141" width="0" style="201" hidden="1" customWidth="1"/>
    <col min="6142" max="6142" width="7.28515625" style="201" customWidth="1"/>
    <col min="6143" max="6143" width="6.140625" style="201" bestFit="1" customWidth="1"/>
    <col min="6144" max="6144" width="76.85546875" style="201"/>
    <col min="6145" max="6145" width="7.28515625" style="201" customWidth="1"/>
    <col min="6146" max="6146" width="6.140625" style="201" bestFit="1" customWidth="1"/>
    <col min="6147" max="6147" width="78" style="201" customWidth="1"/>
    <col min="6148" max="6148" width="20.7109375" style="201" customWidth="1"/>
    <col min="6149" max="6149" width="26" style="201" customWidth="1"/>
    <col min="6150" max="6150" width="37" style="201" bestFit="1" customWidth="1"/>
    <col min="6151" max="6159" width="0" style="201" hidden="1" customWidth="1"/>
    <col min="6160" max="6162" width="22.7109375" style="201" bestFit="1" customWidth="1"/>
    <col min="6163" max="6163" width="25.28515625" style="201" bestFit="1" customWidth="1"/>
    <col min="6164" max="6164" width="21" style="201" bestFit="1" customWidth="1"/>
    <col min="6165" max="6165" width="8.28515625" style="201" customWidth="1"/>
    <col min="6166" max="6166" width="19" style="201" bestFit="1" customWidth="1"/>
    <col min="6167" max="6167" width="20.5703125" style="201" bestFit="1" customWidth="1"/>
    <col min="6168" max="6168" width="19" style="201" customWidth="1"/>
    <col min="6169" max="6375" width="11.42578125" style="201" customWidth="1"/>
    <col min="6376" max="6378" width="7.28515625" style="201" customWidth="1"/>
    <col min="6379" max="6379" width="0" style="201" hidden="1" customWidth="1"/>
    <col min="6380" max="6380" width="7.28515625" style="201" customWidth="1"/>
    <col min="6381" max="6381" width="66.140625" style="201" customWidth="1"/>
    <col min="6382" max="6382" width="0" style="201" hidden="1" customWidth="1"/>
    <col min="6383" max="6383" width="28" style="201" customWidth="1"/>
    <col min="6384" max="6384" width="32.140625" style="201" customWidth="1"/>
    <col min="6385" max="6385" width="39.85546875" style="201" bestFit="1" customWidth="1"/>
    <col min="6386" max="6386" width="0" style="201" hidden="1" customWidth="1"/>
    <col min="6387" max="6387" width="7.28515625" style="201" customWidth="1"/>
    <col min="6388" max="6388" width="0" style="201" hidden="1" customWidth="1"/>
    <col min="6389" max="6389" width="7.28515625" style="201" customWidth="1"/>
    <col min="6390" max="6390" width="59.5703125" style="201" customWidth="1"/>
    <col min="6391" max="6391" width="0" style="201" hidden="1" customWidth="1"/>
    <col min="6392" max="6392" width="23.85546875" style="201" customWidth="1"/>
    <col min="6393" max="6393" width="27.42578125" style="201" customWidth="1"/>
    <col min="6394" max="6394" width="28" style="201" customWidth="1"/>
    <col min="6395" max="6397" width="0" style="201" hidden="1" customWidth="1"/>
    <col min="6398" max="6398" width="7.28515625" style="201" customWidth="1"/>
    <col min="6399" max="6399" width="6.140625" style="201" bestFit="1" customWidth="1"/>
    <col min="6400" max="6400" width="76.85546875" style="201"/>
    <col min="6401" max="6401" width="7.28515625" style="201" customWidth="1"/>
    <col min="6402" max="6402" width="6.140625" style="201" bestFit="1" customWidth="1"/>
    <col min="6403" max="6403" width="78" style="201" customWidth="1"/>
    <col min="6404" max="6404" width="20.7109375" style="201" customWidth="1"/>
    <col min="6405" max="6405" width="26" style="201" customWidth="1"/>
    <col min="6406" max="6406" width="37" style="201" bestFit="1" customWidth="1"/>
    <col min="6407" max="6415" width="0" style="201" hidden="1" customWidth="1"/>
    <col min="6416" max="6418" width="22.7109375" style="201" bestFit="1" customWidth="1"/>
    <col min="6419" max="6419" width="25.28515625" style="201" bestFit="1" customWidth="1"/>
    <col min="6420" max="6420" width="21" style="201" bestFit="1" customWidth="1"/>
    <col min="6421" max="6421" width="8.28515625" style="201" customWidth="1"/>
    <col min="6422" max="6422" width="19" style="201" bestFit="1" customWidth="1"/>
    <col min="6423" max="6423" width="20.5703125" style="201" bestFit="1" customWidth="1"/>
    <col min="6424" max="6424" width="19" style="201" customWidth="1"/>
    <col min="6425" max="6631" width="11.42578125" style="201" customWidth="1"/>
    <col min="6632" max="6634" width="7.28515625" style="201" customWidth="1"/>
    <col min="6635" max="6635" width="0" style="201" hidden="1" customWidth="1"/>
    <col min="6636" max="6636" width="7.28515625" style="201" customWidth="1"/>
    <col min="6637" max="6637" width="66.140625" style="201" customWidth="1"/>
    <col min="6638" max="6638" width="0" style="201" hidden="1" customWidth="1"/>
    <col min="6639" max="6639" width="28" style="201" customWidth="1"/>
    <col min="6640" max="6640" width="32.140625" style="201" customWidth="1"/>
    <col min="6641" max="6641" width="39.85546875" style="201" bestFit="1" customWidth="1"/>
    <col min="6642" max="6642" width="0" style="201" hidden="1" customWidth="1"/>
    <col min="6643" max="6643" width="7.28515625" style="201" customWidth="1"/>
    <col min="6644" max="6644" width="0" style="201" hidden="1" customWidth="1"/>
    <col min="6645" max="6645" width="7.28515625" style="201" customWidth="1"/>
    <col min="6646" max="6646" width="59.5703125" style="201" customWidth="1"/>
    <col min="6647" max="6647" width="0" style="201" hidden="1" customWidth="1"/>
    <col min="6648" max="6648" width="23.85546875" style="201" customWidth="1"/>
    <col min="6649" max="6649" width="27.42578125" style="201" customWidth="1"/>
    <col min="6650" max="6650" width="28" style="201" customWidth="1"/>
    <col min="6651" max="6653" width="0" style="201" hidden="1" customWidth="1"/>
    <col min="6654" max="6654" width="7.28515625" style="201" customWidth="1"/>
    <col min="6655" max="6655" width="6.140625" style="201" bestFit="1" customWidth="1"/>
    <col min="6656" max="6656" width="76.85546875" style="201"/>
    <col min="6657" max="6657" width="7.28515625" style="201" customWidth="1"/>
    <col min="6658" max="6658" width="6.140625" style="201" bestFit="1" customWidth="1"/>
    <col min="6659" max="6659" width="78" style="201" customWidth="1"/>
    <col min="6660" max="6660" width="20.7109375" style="201" customWidth="1"/>
    <col min="6661" max="6661" width="26" style="201" customWidth="1"/>
    <col min="6662" max="6662" width="37" style="201" bestFit="1" customWidth="1"/>
    <col min="6663" max="6671" width="0" style="201" hidden="1" customWidth="1"/>
    <col min="6672" max="6674" width="22.7109375" style="201" bestFit="1" customWidth="1"/>
    <col min="6675" max="6675" width="25.28515625" style="201" bestFit="1" customWidth="1"/>
    <col min="6676" max="6676" width="21" style="201" bestFit="1" customWidth="1"/>
    <col min="6677" max="6677" width="8.28515625" style="201" customWidth="1"/>
    <col min="6678" max="6678" width="19" style="201" bestFit="1" customWidth="1"/>
    <col min="6679" max="6679" width="20.5703125" style="201" bestFit="1" customWidth="1"/>
    <col min="6680" max="6680" width="19" style="201" customWidth="1"/>
    <col min="6681" max="6887" width="11.42578125" style="201" customWidth="1"/>
    <col min="6888" max="6890" width="7.28515625" style="201" customWidth="1"/>
    <col min="6891" max="6891" width="0" style="201" hidden="1" customWidth="1"/>
    <col min="6892" max="6892" width="7.28515625" style="201" customWidth="1"/>
    <col min="6893" max="6893" width="66.140625" style="201" customWidth="1"/>
    <col min="6894" max="6894" width="0" style="201" hidden="1" customWidth="1"/>
    <col min="6895" max="6895" width="28" style="201" customWidth="1"/>
    <col min="6896" max="6896" width="32.140625" style="201" customWidth="1"/>
    <col min="6897" max="6897" width="39.85546875" style="201" bestFit="1" customWidth="1"/>
    <col min="6898" max="6898" width="0" style="201" hidden="1" customWidth="1"/>
    <col min="6899" max="6899" width="7.28515625" style="201" customWidth="1"/>
    <col min="6900" max="6900" width="0" style="201" hidden="1" customWidth="1"/>
    <col min="6901" max="6901" width="7.28515625" style="201" customWidth="1"/>
    <col min="6902" max="6902" width="59.5703125" style="201" customWidth="1"/>
    <col min="6903" max="6903" width="0" style="201" hidden="1" customWidth="1"/>
    <col min="6904" max="6904" width="23.85546875" style="201" customWidth="1"/>
    <col min="6905" max="6905" width="27.42578125" style="201" customWidth="1"/>
    <col min="6906" max="6906" width="28" style="201" customWidth="1"/>
    <col min="6907" max="6909" width="0" style="201" hidden="1" customWidth="1"/>
    <col min="6910" max="6910" width="7.28515625" style="201" customWidth="1"/>
    <col min="6911" max="6911" width="6.140625" style="201" bestFit="1" customWidth="1"/>
    <col min="6912" max="6912" width="76.85546875" style="201"/>
    <col min="6913" max="6913" width="7.28515625" style="201" customWidth="1"/>
    <col min="6914" max="6914" width="6.140625" style="201" bestFit="1" customWidth="1"/>
    <col min="6915" max="6915" width="78" style="201" customWidth="1"/>
    <col min="6916" max="6916" width="20.7109375" style="201" customWidth="1"/>
    <col min="6917" max="6917" width="26" style="201" customWidth="1"/>
    <col min="6918" max="6918" width="37" style="201" bestFit="1" customWidth="1"/>
    <col min="6919" max="6927" width="0" style="201" hidden="1" customWidth="1"/>
    <col min="6928" max="6930" width="22.7109375" style="201" bestFit="1" customWidth="1"/>
    <col min="6931" max="6931" width="25.28515625" style="201" bestFit="1" customWidth="1"/>
    <col min="6932" max="6932" width="21" style="201" bestFit="1" customWidth="1"/>
    <col min="6933" max="6933" width="8.28515625" style="201" customWidth="1"/>
    <col min="6934" max="6934" width="19" style="201" bestFit="1" customWidth="1"/>
    <col min="6935" max="6935" width="20.5703125" style="201" bestFit="1" customWidth="1"/>
    <col min="6936" max="6936" width="19" style="201" customWidth="1"/>
    <col min="6937" max="7143" width="11.42578125" style="201" customWidth="1"/>
    <col min="7144" max="7146" width="7.28515625" style="201" customWidth="1"/>
    <col min="7147" max="7147" width="0" style="201" hidden="1" customWidth="1"/>
    <col min="7148" max="7148" width="7.28515625" style="201" customWidth="1"/>
    <col min="7149" max="7149" width="66.140625" style="201" customWidth="1"/>
    <col min="7150" max="7150" width="0" style="201" hidden="1" customWidth="1"/>
    <col min="7151" max="7151" width="28" style="201" customWidth="1"/>
    <col min="7152" max="7152" width="32.140625" style="201" customWidth="1"/>
    <col min="7153" max="7153" width="39.85546875" style="201" bestFit="1" customWidth="1"/>
    <col min="7154" max="7154" width="0" style="201" hidden="1" customWidth="1"/>
    <col min="7155" max="7155" width="7.28515625" style="201" customWidth="1"/>
    <col min="7156" max="7156" width="0" style="201" hidden="1" customWidth="1"/>
    <col min="7157" max="7157" width="7.28515625" style="201" customWidth="1"/>
    <col min="7158" max="7158" width="59.5703125" style="201" customWidth="1"/>
    <col min="7159" max="7159" width="0" style="201" hidden="1" customWidth="1"/>
    <col min="7160" max="7160" width="23.85546875" style="201" customWidth="1"/>
    <col min="7161" max="7161" width="27.42578125" style="201" customWidth="1"/>
    <col min="7162" max="7162" width="28" style="201" customWidth="1"/>
    <col min="7163" max="7165" width="0" style="201" hidden="1" customWidth="1"/>
    <col min="7166" max="7166" width="7.28515625" style="201" customWidth="1"/>
    <col min="7167" max="7167" width="6.140625" style="201" bestFit="1" customWidth="1"/>
    <col min="7168" max="7168" width="76.85546875" style="201"/>
    <col min="7169" max="7169" width="7.28515625" style="201" customWidth="1"/>
    <col min="7170" max="7170" width="6.140625" style="201" bestFit="1" customWidth="1"/>
    <col min="7171" max="7171" width="78" style="201" customWidth="1"/>
    <col min="7172" max="7172" width="20.7109375" style="201" customWidth="1"/>
    <col min="7173" max="7173" width="26" style="201" customWidth="1"/>
    <col min="7174" max="7174" width="37" style="201" bestFit="1" customWidth="1"/>
    <col min="7175" max="7183" width="0" style="201" hidden="1" customWidth="1"/>
    <col min="7184" max="7186" width="22.7109375" style="201" bestFit="1" customWidth="1"/>
    <col min="7187" max="7187" width="25.28515625" style="201" bestFit="1" customWidth="1"/>
    <col min="7188" max="7188" width="21" style="201" bestFit="1" customWidth="1"/>
    <col min="7189" max="7189" width="8.28515625" style="201" customWidth="1"/>
    <col min="7190" max="7190" width="19" style="201" bestFit="1" customWidth="1"/>
    <col min="7191" max="7191" width="20.5703125" style="201" bestFit="1" customWidth="1"/>
    <col min="7192" max="7192" width="19" style="201" customWidth="1"/>
    <col min="7193" max="7399" width="11.42578125" style="201" customWidth="1"/>
    <col min="7400" max="7402" width="7.28515625" style="201" customWidth="1"/>
    <col min="7403" max="7403" width="0" style="201" hidden="1" customWidth="1"/>
    <col min="7404" max="7404" width="7.28515625" style="201" customWidth="1"/>
    <col min="7405" max="7405" width="66.140625" style="201" customWidth="1"/>
    <col min="7406" max="7406" width="0" style="201" hidden="1" customWidth="1"/>
    <col min="7407" max="7407" width="28" style="201" customWidth="1"/>
    <col min="7408" max="7408" width="32.140625" style="201" customWidth="1"/>
    <col min="7409" max="7409" width="39.85546875" style="201" bestFit="1" customWidth="1"/>
    <col min="7410" max="7410" width="0" style="201" hidden="1" customWidth="1"/>
    <col min="7411" max="7411" width="7.28515625" style="201" customWidth="1"/>
    <col min="7412" max="7412" width="0" style="201" hidden="1" customWidth="1"/>
    <col min="7413" max="7413" width="7.28515625" style="201" customWidth="1"/>
    <col min="7414" max="7414" width="59.5703125" style="201" customWidth="1"/>
    <col min="7415" max="7415" width="0" style="201" hidden="1" customWidth="1"/>
    <col min="7416" max="7416" width="23.85546875" style="201" customWidth="1"/>
    <col min="7417" max="7417" width="27.42578125" style="201" customWidth="1"/>
    <col min="7418" max="7418" width="28" style="201" customWidth="1"/>
    <col min="7419" max="7421" width="0" style="201" hidden="1" customWidth="1"/>
    <col min="7422" max="7422" width="7.28515625" style="201" customWidth="1"/>
    <col min="7423" max="7423" width="6.140625" style="201" bestFit="1" customWidth="1"/>
    <col min="7424" max="7424" width="76.85546875" style="201"/>
    <col min="7425" max="7425" width="7.28515625" style="201" customWidth="1"/>
    <col min="7426" max="7426" width="6.140625" style="201" bestFit="1" customWidth="1"/>
    <col min="7427" max="7427" width="78" style="201" customWidth="1"/>
    <col min="7428" max="7428" width="20.7109375" style="201" customWidth="1"/>
    <col min="7429" max="7429" width="26" style="201" customWidth="1"/>
    <col min="7430" max="7430" width="37" style="201" bestFit="1" customWidth="1"/>
    <col min="7431" max="7439" width="0" style="201" hidden="1" customWidth="1"/>
    <col min="7440" max="7442" width="22.7109375" style="201" bestFit="1" customWidth="1"/>
    <col min="7443" max="7443" width="25.28515625" style="201" bestFit="1" customWidth="1"/>
    <col min="7444" max="7444" width="21" style="201" bestFit="1" customWidth="1"/>
    <col min="7445" max="7445" width="8.28515625" style="201" customWidth="1"/>
    <col min="7446" max="7446" width="19" style="201" bestFit="1" customWidth="1"/>
    <col min="7447" max="7447" width="20.5703125" style="201" bestFit="1" customWidth="1"/>
    <col min="7448" max="7448" width="19" style="201" customWidth="1"/>
    <col min="7449" max="7655" width="11.42578125" style="201" customWidth="1"/>
    <col min="7656" max="7658" width="7.28515625" style="201" customWidth="1"/>
    <col min="7659" max="7659" width="0" style="201" hidden="1" customWidth="1"/>
    <col min="7660" max="7660" width="7.28515625" style="201" customWidth="1"/>
    <col min="7661" max="7661" width="66.140625" style="201" customWidth="1"/>
    <col min="7662" max="7662" width="0" style="201" hidden="1" customWidth="1"/>
    <col min="7663" max="7663" width="28" style="201" customWidth="1"/>
    <col min="7664" max="7664" width="32.140625" style="201" customWidth="1"/>
    <col min="7665" max="7665" width="39.85546875" style="201" bestFit="1" customWidth="1"/>
    <col min="7666" max="7666" width="0" style="201" hidden="1" customWidth="1"/>
    <col min="7667" max="7667" width="7.28515625" style="201" customWidth="1"/>
    <col min="7668" max="7668" width="0" style="201" hidden="1" customWidth="1"/>
    <col min="7669" max="7669" width="7.28515625" style="201" customWidth="1"/>
    <col min="7670" max="7670" width="59.5703125" style="201" customWidth="1"/>
    <col min="7671" max="7671" width="0" style="201" hidden="1" customWidth="1"/>
    <col min="7672" max="7672" width="23.85546875" style="201" customWidth="1"/>
    <col min="7673" max="7673" width="27.42578125" style="201" customWidth="1"/>
    <col min="7674" max="7674" width="28" style="201" customWidth="1"/>
    <col min="7675" max="7677" width="0" style="201" hidden="1" customWidth="1"/>
    <col min="7678" max="7678" width="7.28515625" style="201" customWidth="1"/>
    <col min="7679" max="7679" width="6.140625" style="201" bestFit="1" customWidth="1"/>
    <col min="7680" max="7680" width="76.85546875" style="201"/>
    <col min="7681" max="7681" width="7.28515625" style="201" customWidth="1"/>
    <col min="7682" max="7682" width="6.140625" style="201" bestFit="1" customWidth="1"/>
    <col min="7683" max="7683" width="78" style="201" customWidth="1"/>
    <col min="7684" max="7684" width="20.7109375" style="201" customWidth="1"/>
    <col min="7685" max="7685" width="26" style="201" customWidth="1"/>
    <col min="7686" max="7686" width="37" style="201" bestFit="1" customWidth="1"/>
    <col min="7687" max="7695" width="0" style="201" hidden="1" customWidth="1"/>
    <col min="7696" max="7698" width="22.7109375" style="201" bestFit="1" customWidth="1"/>
    <col min="7699" max="7699" width="25.28515625" style="201" bestFit="1" customWidth="1"/>
    <col min="7700" max="7700" width="21" style="201" bestFit="1" customWidth="1"/>
    <col min="7701" max="7701" width="8.28515625" style="201" customWidth="1"/>
    <col min="7702" max="7702" width="19" style="201" bestFit="1" customWidth="1"/>
    <col min="7703" max="7703" width="20.5703125" style="201" bestFit="1" customWidth="1"/>
    <col min="7704" max="7704" width="19" style="201" customWidth="1"/>
    <col min="7705" max="7911" width="11.42578125" style="201" customWidth="1"/>
    <col min="7912" max="7914" width="7.28515625" style="201" customWidth="1"/>
    <col min="7915" max="7915" width="0" style="201" hidden="1" customWidth="1"/>
    <col min="7916" max="7916" width="7.28515625" style="201" customWidth="1"/>
    <col min="7917" max="7917" width="66.140625" style="201" customWidth="1"/>
    <col min="7918" max="7918" width="0" style="201" hidden="1" customWidth="1"/>
    <col min="7919" max="7919" width="28" style="201" customWidth="1"/>
    <col min="7920" max="7920" width="32.140625" style="201" customWidth="1"/>
    <col min="7921" max="7921" width="39.85546875" style="201" bestFit="1" customWidth="1"/>
    <col min="7922" max="7922" width="0" style="201" hidden="1" customWidth="1"/>
    <col min="7923" max="7923" width="7.28515625" style="201" customWidth="1"/>
    <col min="7924" max="7924" width="0" style="201" hidden="1" customWidth="1"/>
    <col min="7925" max="7925" width="7.28515625" style="201" customWidth="1"/>
    <col min="7926" max="7926" width="59.5703125" style="201" customWidth="1"/>
    <col min="7927" max="7927" width="0" style="201" hidden="1" customWidth="1"/>
    <col min="7928" max="7928" width="23.85546875" style="201" customWidth="1"/>
    <col min="7929" max="7929" width="27.42578125" style="201" customWidth="1"/>
    <col min="7930" max="7930" width="28" style="201" customWidth="1"/>
    <col min="7931" max="7933" width="0" style="201" hidden="1" customWidth="1"/>
    <col min="7934" max="7934" width="7.28515625" style="201" customWidth="1"/>
    <col min="7935" max="7935" width="6.140625" style="201" bestFit="1" customWidth="1"/>
    <col min="7936" max="7936" width="76.85546875" style="201"/>
    <col min="7937" max="7937" width="7.28515625" style="201" customWidth="1"/>
    <col min="7938" max="7938" width="6.140625" style="201" bestFit="1" customWidth="1"/>
    <col min="7939" max="7939" width="78" style="201" customWidth="1"/>
    <col min="7940" max="7940" width="20.7109375" style="201" customWidth="1"/>
    <col min="7941" max="7941" width="26" style="201" customWidth="1"/>
    <col min="7942" max="7942" width="37" style="201" bestFit="1" customWidth="1"/>
    <col min="7943" max="7951" width="0" style="201" hidden="1" customWidth="1"/>
    <col min="7952" max="7954" width="22.7109375" style="201" bestFit="1" customWidth="1"/>
    <col min="7955" max="7955" width="25.28515625" style="201" bestFit="1" customWidth="1"/>
    <col min="7956" max="7956" width="21" style="201" bestFit="1" customWidth="1"/>
    <col min="7957" max="7957" width="8.28515625" style="201" customWidth="1"/>
    <col min="7958" max="7958" width="19" style="201" bestFit="1" customWidth="1"/>
    <col min="7959" max="7959" width="20.5703125" style="201" bestFit="1" customWidth="1"/>
    <col min="7960" max="7960" width="19" style="201" customWidth="1"/>
    <col min="7961" max="8167" width="11.42578125" style="201" customWidth="1"/>
    <col min="8168" max="8170" width="7.28515625" style="201" customWidth="1"/>
    <col min="8171" max="8171" width="0" style="201" hidden="1" customWidth="1"/>
    <col min="8172" max="8172" width="7.28515625" style="201" customWidth="1"/>
    <col min="8173" max="8173" width="66.140625" style="201" customWidth="1"/>
    <col min="8174" max="8174" width="0" style="201" hidden="1" customWidth="1"/>
    <col min="8175" max="8175" width="28" style="201" customWidth="1"/>
    <col min="8176" max="8176" width="32.140625" style="201" customWidth="1"/>
    <col min="8177" max="8177" width="39.85546875" style="201" bestFit="1" customWidth="1"/>
    <col min="8178" max="8178" width="0" style="201" hidden="1" customWidth="1"/>
    <col min="8179" max="8179" width="7.28515625" style="201" customWidth="1"/>
    <col min="8180" max="8180" width="0" style="201" hidden="1" customWidth="1"/>
    <col min="8181" max="8181" width="7.28515625" style="201" customWidth="1"/>
    <col min="8182" max="8182" width="59.5703125" style="201" customWidth="1"/>
    <col min="8183" max="8183" width="0" style="201" hidden="1" customWidth="1"/>
    <col min="8184" max="8184" width="23.85546875" style="201" customWidth="1"/>
    <col min="8185" max="8185" width="27.42578125" style="201" customWidth="1"/>
    <col min="8186" max="8186" width="28" style="201" customWidth="1"/>
    <col min="8187" max="8189" width="0" style="201" hidden="1" customWidth="1"/>
    <col min="8190" max="8190" width="7.28515625" style="201" customWidth="1"/>
    <col min="8191" max="8191" width="6.140625" style="201" bestFit="1" customWidth="1"/>
    <col min="8192" max="8192" width="76.85546875" style="201"/>
    <col min="8193" max="8193" width="7.28515625" style="201" customWidth="1"/>
    <col min="8194" max="8194" width="6.140625" style="201" bestFit="1" customWidth="1"/>
    <col min="8195" max="8195" width="78" style="201" customWidth="1"/>
    <col min="8196" max="8196" width="20.7109375" style="201" customWidth="1"/>
    <col min="8197" max="8197" width="26" style="201" customWidth="1"/>
    <col min="8198" max="8198" width="37" style="201" bestFit="1" customWidth="1"/>
    <col min="8199" max="8207" width="0" style="201" hidden="1" customWidth="1"/>
    <col min="8208" max="8210" width="22.7109375" style="201" bestFit="1" customWidth="1"/>
    <col min="8211" max="8211" width="25.28515625" style="201" bestFit="1" customWidth="1"/>
    <col min="8212" max="8212" width="21" style="201" bestFit="1" customWidth="1"/>
    <col min="8213" max="8213" width="8.28515625" style="201" customWidth="1"/>
    <col min="8214" max="8214" width="19" style="201" bestFit="1" customWidth="1"/>
    <col min="8215" max="8215" width="20.5703125" style="201" bestFit="1" customWidth="1"/>
    <col min="8216" max="8216" width="19" style="201" customWidth="1"/>
    <col min="8217" max="8423" width="11.42578125" style="201" customWidth="1"/>
    <col min="8424" max="8426" width="7.28515625" style="201" customWidth="1"/>
    <col min="8427" max="8427" width="0" style="201" hidden="1" customWidth="1"/>
    <col min="8428" max="8428" width="7.28515625" style="201" customWidth="1"/>
    <col min="8429" max="8429" width="66.140625" style="201" customWidth="1"/>
    <col min="8430" max="8430" width="0" style="201" hidden="1" customWidth="1"/>
    <col min="8431" max="8431" width="28" style="201" customWidth="1"/>
    <col min="8432" max="8432" width="32.140625" style="201" customWidth="1"/>
    <col min="8433" max="8433" width="39.85546875" style="201" bestFit="1" customWidth="1"/>
    <col min="8434" max="8434" width="0" style="201" hidden="1" customWidth="1"/>
    <col min="8435" max="8435" width="7.28515625" style="201" customWidth="1"/>
    <col min="8436" max="8436" width="0" style="201" hidden="1" customWidth="1"/>
    <col min="8437" max="8437" width="7.28515625" style="201" customWidth="1"/>
    <col min="8438" max="8438" width="59.5703125" style="201" customWidth="1"/>
    <col min="8439" max="8439" width="0" style="201" hidden="1" customWidth="1"/>
    <col min="8440" max="8440" width="23.85546875" style="201" customWidth="1"/>
    <col min="8441" max="8441" width="27.42578125" style="201" customWidth="1"/>
    <col min="8442" max="8442" width="28" style="201" customWidth="1"/>
    <col min="8443" max="8445" width="0" style="201" hidden="1" customWidth="1"/>
    <col min="8446" max="8446" width="7.28515625" style="201" customWidth="1"/>
    <col min="8447" max="8447" width="6.140625" style="201" bestFit="1" customWidth="1"/>
    <col min="8448" max="8448" width="76.85546875" style="201"/>
    <col min="8449" max="8449" width="7.28515625" style="201" customWidth="1"/>
    <col min="8450" max="8450" width="6.140625" style="201" bestFit="1" customWidth="1"/>
    <col min="8451" max="8451" width="78" style="201" customWidth="1"/>
    <col min="8452" max="8452" width="20.7109375" style="201" customWidth="1"/>
    <col min="8453" max="8453" width="26" style="201" customWidth="1"/>
    <col min="8454" max="8454" width="37" style="201" bestFit="1" customWidth="1"/>
    <col min="8455" max="8463" width="0" style="201" hidden="1" customWidth="1"/>
    <col min="8464" max="8466" width="22.7109375" style="201" bestFit="1" customWidth="1"/>
    <col min="8467" max="8467" width="25.28515625" style="201" bestFit="1" customWidth="1"/>
    <col min="8468" max="8468" width="21" style="201" bestFit="1" customWidth="1"/>
    <col min="8469" max="8469" width="8.28515625" style="201" customWidth="1"/>
    <col min="8470" max="8470" width="19" style="201" bestFit="1" customWidth="1"/>
    <col min="8471" max="8471" width="20.5703125" style="201" bestFit="1" customWidth="1"/>
    <col min="8472" max="8472" width="19" style="201" customWidth="1"/>
    <col min="8473" max="8679" width="11.42578125" style="201" customWidth="1"/>
    <col min="8680" max="8682" width="7.28515625" style="201" customWidth="1"/>
    <col min="8683" max="8683" width="0" style="201" hidden="1" customWidth="1"/>
    <col min="8684" max="8684" width="7.28515625" style="201" customWidth="1"/>
    <col min="8685" max="8685" width="66.140625" style="201" customWidth="1"/>
    <col min="8686" max="8686" width="0" style="201" hidden="1" customWidth="1"/>
    <col min="8687" max="8687" width="28" style="201" customWidth="1"/>
    <col min="8688" max="8688" width="32.140625" style="201" customWidth="1"/>
    <col min="8689" max="8689" width="39.85546875" style="201" bestFit="1" customWidth="1"/>
    <col min="8690" max="8690" width="0" style="201" hidden="1" customWidth="1"/>
    <col min="8691" max="8691" width="7.28515625" style="201" customWidth="1"/>
    <col min="8692" max="8692" width="0" style="201" hidden="1" customWidth="1"/>
    <col min="8693" max="8693" width="7.28515625" style="201" customWidth="1"/>
    <col min="8694" max="8694" width="59.5703125" style="201" customWidth="1"/>
    <col min="8695" max="8695" width="0" style="201" hidden="1" customWidth="1"/>
    <col min="8696" max="8696" width="23.85546875" style="201" customWidth="1"/>
    <col min="8697" max="8697" width="27.42578125" style="201" customWidth="1"/>
    <col min="8698" max="8698" width="28" style="201" customWidth="1"/>
    <col min="8699" max="8701" width="0" style="201" hidden="1" customWidth="1"/>
    <col min="8702" max="8702" width="7.28515625" style="201" customWidth="1"/>
    <col min="8703" max="8703" width="6.140625" style="201" bestFit="1" customWidth="1"/>
    <col min="8704" max="8704" width="76.85546875" style="201"/>
    <col min="8705" max="8705" width="7.28515625" style="201" customWidth="1"/>
    <col min="8706" max="8706" width="6.140625" style="201" bestFit="1" customWidth="1"/>
    <col min="8707" max="8707" width="78" style="201" customWidth="1"/>
    <col min="8708" max="8708" width="20.7109375" style="201" customWidth="1"/>
    <col min="8709" max="8709" width="26" style="201" customWidth="1"/>
    <col min="8710" max="8710" width="37" style="201" bestFit="1" customWidth="1"/>
    <col min="8711" max="8719" width="0" style="201" hidden="1" customWidth="1"/>
    <col min="8720" max="8722" width="22.7109375" style="201" bestFit="1" customWidth="1"/>
    <col min="8723" max="8723" width="25.28515625" style="201" bestFit="1" customWidth="1"/>
    <col min="8724" max="8724" width="21" style="201" bestFit="1" customWidth="1"/>
    <col min="8725" max="8725" width="8.28515625" style="201" customWidth="1"/>
    <col min="8726" max="8726" width="19" style="201" bestFit="1" customWidth="1"/>
    <col min="8727" max="8727" width="20.5703125" style="201" bestFit="1" customWidth="1"/>
    <col min="8728" max="8728" width="19" style="201" customWidth="1"/>
    <col min="8729" max="8935" width="11.42578125" style="201" customWidth="1"/>
    <col min="8936" max="8938" width="7.28515625" style="201" customWidth="1"/>
    <col min="8939" max="8939" width="0" style="201" hidden="1" customWidth="1"/>
    <col min="8940" max="8940" width="7.28515625" style="201" customWidth="1"/>
    <col min="8941" max="8941" width="66.140625" style="201" customWidth="1"/>
    <col min="8942" max="8942" width="0" style="201" hidden="1" customWidth="1"/>
    <col min="8943" max="8943" width="28" style="201" customWidth="1"/>
    <col min="8944" max="8944" width="32.140625" style="201" customWidth="1"/>
    <col min="8945" max="8945" width="39.85546875" style="201" bestFit="1" customWidth="1"/>
    <col min="8946" max="8946" width="0" style="201" hidden="1" customWidth="1"/>
    <col min="8947" max="8947" width="7.28515625" style="201" customWidth="1"/>
    <col min="8948" max="8948" width="0" style="201" hidden="1" customWidth="1"/>
    <col min="8949" max="8949" width="7.28515625" style="201" customWidth="1"/>
    <col min="8950" max="8950" width="59.5703125" style="201" customWidth="1"/>
    <col min="8951" max="8951" width="0" style="201" hidden="1" customWidth="1"/>
    <col min="8952" max="8952" width="23.85546875" style="201" customWidth="1"/>
    <col min="8953" max="8953" width="27.42578125" style="201" customWidth="1"/>
    <col min="8954" max="8954" width="28" style="201" customWidth="1"/>
    <col min="8955" max="8957" width="0" style="201" hidden="1" customWidth="1"/>
    <col min="8958" max="8958" width="7.28515625" style="201" customWidth="1"/>
    <col min="8959" max="8959" width="6.140625" style="201" bestFit="1" customWidth="1"/>
    <col min="8960" max="8960" width="76.85546875" style="201"/>
    <col min="8961" max="8961" width="7.28515625" style="201" customWidth="1"/>
    <col min="8962" max="8962" width="6.140625" style="201" bestFit="1" customWidth="1"/>
    <col min="8963" max="8963" width="78" style="201" customWidth="1"/>
    <col min="8964" max="8964" width="20.7109375" style="201" customWidth="1"/>
    <col min="8965" max="8965" width="26" style="201" customWidth="1"/>
    <col min="8966" max="8966" width="37" style="201" bestFit="1" customWidth="1"/>
    <col min="8967" max="8975" width="0" style="201" hidden="1" customWidth="1"/>
    <col min="8976" max="8978" width="22.7109375" style="201" bestFit="1" customWidth="1"/>
    <col min="8979" max="8979" width="25.28515625" style="201" bestFit="1" customWidth="1"/>
    <col min="8980" max="8980" width="21" style="201" bestFit="1" customWidth="1"/>
    <col min="8981" max="8981" width="8.28515625" style="201" customWidth="1"/>
    <col min="8982" max="8982" width="19" style="201" bestFit="1" customWidth="1"/>
    <col min="8983" max="8983" width="20.5703125" style="201" bestFit="1" customWidth="1"/>
    <col min="8984" max="8984" width="19" style="201" customWidth="1"/>
    <col min="8985" max="9191" width="11.42578125" style="201" customWidth="1"/>
    <col min="9192" max="9194" width="7.28515625" style="201" customWidth="1"/>
    <col min="9195" max="9195" width="0" style="201" hidden="1" customWidth="1"/>
    <col min="9196" max="9196" width="7.28515625" style="201" customWidth="1"/>
    <col min="9197" max="9197" width="66.140625" style="201" customWidth="1"/>
    <col min="9198" max="9198" width="0" style="201" hidden="1" customWidth="1"/>
    <col min="9199" max="9199" width="28" style="201" customWidth="1"/>
    <col min="9200" max="9200" width="32.140625" style="201" customWidth="1"/>
    <col min="9201" max="9201" width="39.85546875" style="201" bestFit="1" customWidth="1"/>
    <col min="9202" max="9202" width="0" style="201" hidden="1" customWidth="1"/>
    <col min="9203" max="9203" width="7.28515625" style="201" customWidth="1"/>
    <col min="9204" max="9204" width="0" style="201" hidden="1" customWidth="1"/>
    <col min="9205" max="9205" width="7.28515625" style="201" customWidth="1"/>
    <col min="9206" max="9206" width="59.5703125" style="201" customWidth="1"/>
    <col min="9207" max="9207" width="0" style="201" hidden="1" customWidth="1"/>
    <col min="9208" max="9208" width="23.85546875" style="201" customWidth="1"/>
    <col min="9209" max="9209" width="27.42578125" style="201" customWidth="1"/>
    <col min="9210" max="9210" width="28" style="201" customWidth="1"/>
    <col min="9211" max="9213" width="0" style="201" hidden="1" customWidth="1"/>
    <col min="9214" max="9214" width="7.28515625" style="201" customWidth="1"/>
    <col min="9215" max="9215" width="6.140625" style="201" bestFit="1" customWidth="1"/>
    <col min="9216" max="9216" width="76.85546875" style="201"/>
    <col min="9217" max="9217" width="7.28515625" style="201" customWidth="1"/>
    <col min="9218" max="9218" width="6.140625" style="201" bestFit="1" customWidth="1"/>
    <col min="9219" max="9219" width="78" style="201" customWidth="1"/>
    <col min="9220" max="9220" width="20.7109375" style="201" customWidth="1"/>
    <col min="9221" max="9221" width="26" style="201" customWidth="1"/>
    <col min="9222" max="9222" width="37" style="201" bestFit="1" customWidth="1"/>
    <col min="9223" max="9231" width="0" style="201" hidden="1" customWidth="1"/>
    <col min="9232" max="9234" width="22.7109375" style="201" bestFit="1" customWidth="1"/>
    <col min="9235" max="9235" width="25.28515625" style="201" bestFit="1" customWidth="1"/>
    <col min="9236" max="9236" width="21" style="201" bestFit="1" customWidth="1"/>
    <col min="9237" max="9237" width="8.28515625" style="201" customWidth="1"/>
    <col min="9238" max="9238" width="19" style="201" bestFit="1" customWidth="1"/>
    <col min="9239" max="9239" width="20.5703125" style="201" bestFit="1" customWidth="1"/>
    <col min="9240" max="9240" width="19" style="201" customWidth="1"/>
    <col min="9241" max="9447" width="11.42578125" style="201" customWidth="1"/>
    <col min="9448" max="9450" width="7.28515625" style="201" customWidth="1"/>
    <col min="9451" max="9451" width="0" style="201" hidden="1" customWidth="1"/>
    <col min="9452" max="9452" width="7.28515625" style="201" customWidth="1"/>
    <col min="9453" max="9453" width="66.140625" style="201" customWidth="1"/>
    <col min="9454" max="9454" width="0" style="201" hidden="1" customWidth="1"/>
    <col min="9455" max="9455" width="28" style="201" customWidth="1"/>
    <col min="9456" max="9456" width="32.140625" style="201" customWidth="1"/>
    <col min="9457" max="9457" width="39.85546875" style="201" bestFit="1" customWidth="1"/>
    <col min="9458" max="9458" width="0" style="201" hidden="1" customWidth="1"/>
    <col min="9459" max="9459" width="7.28515625" style="201" customWidth="1"/>
    <col min="9460" max="9460" width="0" style="201" hidden="1" customWidth="1"/>
    <col min="9461" max="9461" width="7.28515625" style="201" customWidth="1"/>
    <col min="9462" max="9462" width="59.5703125" style="201" customWidth="1"/>
    <col min="9463" max="9463" width="0" style="201" hidden="1" customWidth="1"/>
    <col min="9464" max="9464" width="23.85546875" style="201" customWidth="1"/>
    <col min="9465" max="9465" width="27.42578125" style="201" customWidth="1"/>
    <col min="9466" max="9466" width="28" style="201" customWidth="1"/>
    <col min="9467" max="9469" width="0" style="201" hidden="1" customWidth="1"/>
    <col min="9470" max="9470" width="7.28515625" style="201" customWidth="1"/>
    <col min="9471" max="9471" width="6.140625" style="201" bestFit="1" customWidth="1"/>
    <col min="9472" max="9472" width="76.85546875" style="201"/>
    <col min="9473" max="9473" width="7.28515625" style="201" customWidth="1"/>
    <col min="9474" max="9474" width="6.140625" style="201" bestFit="1" customWidth="1"/>
    <col min="9475" max="9475" width="78" style="201" customWidth="1"/>
    <col min="9476" max="9476" width="20.7109375" style="201" customWidth="1"/>
    <col min="9477" max="9477" width="26" style="201" customWidth="1"/>
    <col min="9478" max="9478" width="37" style="201" bestFit="1" customWidth="1"/>
    <col min="9479" max="9487" width="0" style="201" hidden="1" customWidth="1"/>
    <col min="9488" max="9490" width="22.7109375" style="201" bestFit="1" customWidth="1"/>
    <col min="9491" max="9491" width="25.28515625" style="201" bestFit="1" customWidth="1"/>
    <col min="9492" max="9492" width="21" style="201" bestFit="1" customWidth="1"/>
    <col min="9493" max="9493" width="8.28515625" style="201" customWidth="1"/>
    <col min="9494" max="9494" width="19" style="201" bestFit="1" customWidth="1"/>
    <col min="9495" max="9495" width="20.5703125" style="201" bestFit="1" customWidth="1"/>
    <col min="9496" max="9496" width="19" style="201" customWidth="1"/>
    <col min="9497" max="9703" width="11.42578125" style="201" customWidth="1"/>
    <col min="9704" max="9706" width="7.28515625" style="201" customWidth="1"/>
    <col min="9707" max="9707" width="0" style="201" hidden="1" customWidth="1"/>
    <col min="9708" max="9708" width="7.28515625" style="201" customWidth="1"/>
    <col min="9709" max="9709" width="66.140625" style="201" customWidth="1"/>
    <col min="9710" max="9710" width="0" style="201" hidden="1" customWidth="1"/>
    <col min="9711" max="9711" width="28" style="201" customWidth="1"/>
    <col min="9712" max="9712" width="32.140625" style="201" customWidth="1"/>
    <col min="9713" max="9713" width="39.85546875" style="201" bestFit="1" customWidth="1"/>
    <col min="9714" max="9714" width="0" style="201" hidden="1" customWidth="1"/>
    <col min="9715" max="9715" width="7.28515625" style="201" customWidth="1"/>
    <col min="9716" max="9716" width="0" style="201" hidden="1" customWidth="1"/>
    <col min="9717" max="9717" width="7.28515625" style="201" customWidth="1"/>
    <col min="9718" max="9718" width="59.5703125" style="201" customWidth="1"/>
    <col min="9719" max="9719" width="0" style="201" hidden="1" customWidth="1"/>
    <col min="9720" max="9720" width="23.85546875" style="201" customWidth="1"/>
    <col min="9721" max="9721" width="27.42578125" style="201" customWidth="1"/>
    <col min="9722" max="9722" width="28" style="201" customWidth="1"/>
    <col min="9723" max="9725" width="0" style="201" hidden="1" customWidth="1"/>
    <col min="9726" max="9726" width="7.28515625" style="201" customWidth="1"/>
    <col min="9727" max="9727" width="6.140625" style="201" bestFit="1" customWidth="1"/>
    <col min="9728" max="9728" width="76.85546875" style="201"/>
    <col min="9729" max="9729" width="7.28515625" style="201" customWidth="1"/>
    <col min="9730" max="9730" width="6.140625" style="201" bestFit="1" customWidth="1"/>
    <col min="9731" max="9731" width="78" style="201" customWidth="1"/>
    <col min="9732" max="9732" width="20.7109375" style="201" customWidth="1"/>
    <col min="9733" max="9733" width="26" style="201" customWidth="1"/>
    <col min="9734" max="9734" width="37" style="201" bestFit="1" customWidth="1"/>
    <col min="9735" max="9743" width="0" style="201" hidden="1" customWidth="1"/>
    <col min="9744" max="9746" width="22.7109375" style="201" bestFit="1" customWidth="1"/>
    <col min="9747" max="9747" width="25.28515625" style="201" bestFit="1" customWidth="1"/>
    <col min="9748" max="9748" width="21" style="201" bestFit="1" customWidth="1"/>
    <col min="9749" max="9749" width="8.28515625" style="201" customWidth="1"/>
    <col min="9750" max="9750" width="19" style="201" bestFit="1" customWidth="1"/>
    <col min="9751" max="9751" width="20.5703125" style="201" bestFit="1" customWidth="1"/>
    <col min="9752" max="9752" width="19" style="201" customWidth="1"/>
    <col min="9753" max="9959" width="11.42578125" style="201" customWidth="1"/>
    <col min="9960" max="9962" width="7.28515625" style="201" customWidth="1"/>
    <col min="9963" max="9963" width="0" style="201" hidden="1" customWidth="1"/>
    <col min="9964" max="9964" width="7.28515625" style="201" customWidth="1"/>
    <col min="9965" max="9965" width="66.140625" style="201" customWidth="1"/>
    <col min="9966" max="9966" width="0" style="201" hidden="1" customWidth="1"/>
    <col min="9967" max="9967" width="28" style="201" customWidth="1"/>
    <col min="9968" max="9968" width="32.140625" style="201" customWidth="1"/>
    <col min="9969" max="9969" width="39.85546875" style="201" bestFit="1" customWidth="1"/>
    <col min="9970" max="9970" width="0" style="201" hidden="1" customWidth="1"/>
    <col min="9971" max="9971" width="7.28515625" style="201" customWidth="1"/>
    <col min="9972" max="9972" width="0" style="201" hidden="1" customWidth="1"/>
    <col min="9973" max="9973" width="7.28515625" style="201" customWidth="1"/>
    <col min="9974" max="9974" width="59.5703125" style="201" customWidth="1"/>
    <col min="9975" max="9975" width="0" style="201" hidden="1" customWidth="1"/>
    <col min="9976" max="9976" width="23.85546875" style="201" customWidth="1"/>
    <col min="9977" max="9977" width="27.42578125" style="201" customWidth="1"/>
    <col min="9978" max="9978" width="28" style="201" customWidth="1"/>
    <col min="9979" max="9981" width="0" style="201" hidden="1" customWidth="1"/>
    <col min="9982" max="9982" width="7.28515625" style="201" customWidth="1"/>
    <col min="9983" max="9983" width="6.140625" style="201" bestFit="1" customWidth="1"/>
    <col min="9984" max="9984" width="76.85546875" style="201"/>
    <col min="9985" max="9985" width="7.28515625" style="201" customWidth="1"/>
    <col min="9986" max="9986" width="6.140625" style="201" bestFit="1" customWidth="1"/>
    <col min="9987" max="9987" width="78" style="201" customWidth="1"/>
    <col min="9988" max="9988" width="20.7109375" style="201" customWidth="1"/>
    <col min="9989" max="9989" width="26" style="201" customWidth="1"/>
    <col min="9990" max="9990" width="37" style="201" bestFit="1" customWidth="1"/>
    <col min="9991" max="9999" width="0" style="201" hidden="1" customWidth="1"/>
    <col min="10000" max="10002" width="22.7109375" style="201" bestFit="1" customWidth="1"/>
    <col min="10003" max="10003" width="25.28515625" style="201" bestFit="1" customWidth="1"/>
    <col min="10004" max="10004" width="21" style="201" bestFit="1" customWidth="1"/>
    <col min="10005" max="10005" width="8.28515625" style="201" customWidth="1"/>
    <col min="10006" max="10006" width="19" style="201" bestFit="1" customWidth="1"/>
    <col min="10007" max="10007" width="20.5703125" style="201" bestFit="1" customWidth="1"/>
    <col min="10008" max="10008" width="19" style="201" customWidth="1"/>
    <col min="10009" max="10215" width="11.42578125" style="201" customWidth="1"/>
    <col min="10216" max="10218" width="7.28515625" style="201" customWidth="1"/>
    <col min="10219" max="10219" width="0" style="201" hidden="1" customWidth="1"/>
    <col min="10220" max="10220" width="7.28515625" style="201" customWidth="1"/>
    <col min="10221" max="10221" width="66.140625" style="201" customWidth="1"/>
    <col min="10222" max="10222" width="0" style="201" hidden="1" customWidth="1"/>
    <col min="10223" max="10223" width="28" style="201" customWidth="1"/>
    <col min="10224" max="10224" width="32.140625" style="201" customWidth="1"/>
    <col min="10225" max="10225" width="39.85546875" style="201" bestFit="1" customWidth="1"/>
    <col min="10226" max="10226" width="0" style="201" hidden="1" customWidth="1"/>
    <col min="10227" max="10227" width="7.28515625" style="201" customWidth="1"/>
    <col min="10228" max="10228" width="0" style="201" hidden="1" customWidth="1"/>
    <col min="10229" max="10229" width="7.28515625" style="201" customWidth="1"/>
    <col min="10230" max="10230" width="59.5703125" style="201" customWidth="1"/>
    <col min="10231" max="10231" width="0" style="201" hidden="1" customWidth="1"/>
    <col min="10232" max="10232" width="23.85546875" style="201" customWidth="1"/>
    <col min="10233" max="10233" width="27.42578125" style="201" customWidth="1"/>
    <col min="10234" max="10234" width="28" style="201" customWidth="1"/>
    <col min="10235" max="10237" width="0" style="201" hidden="1" customWidth="1"/>
    <col min="10238" max="10238" width="7.28515625" style="201" customWidth="1"/>
    <col min="10239" max="10239" width="6.140625" style="201" bestFit="1" customWidth="1"/>
    <col min="10240" max="10240" width="76.85546875" style="201"/>
    <col min="10241" max="10241" width="7.28515625" style="201" customWidth="1"/>
    <col min="10242" max="10242" width="6.140625" style="201" bestFit="1" customWidth="1"/>
    <col min="10243" max="10243" width="78" style="201" customWidth="1"/>
    <col min="10244" max="10244" width="20.7109375" style="201" customWidth="1"/>
    <col min="10245" max="10245" width="26" style="201" customWidth="1"/>
    <col min="10246" max="10246" width="37" style="201" bestFit="1" customWidth="1"/>
    <col min="10247" max="10255" width="0" style="201" hidden="1" customWidth="1"/>
    <col min="10256" max="10258" width="22.7109375" style="201" bestFit="1" customWidth="1"/>
    <col min="10259" max="10259" width="25.28515625" style="201" bestFit="1" customWidth="1"/>
    <col min="10260" max="10260" width="21" style="201" bestFit="1" customWidth="1"/>
    <col min="10261" max="10261" width="8.28515625" style="201" customWidth="1"/>
    <col min="10262" max="10262" width="19" style="201" bestFit="1" customWidth="1"/>
    <col min="10263" max="10263" width="20.5703125" style="201" bestFit="1" customWidth="1"/>
    <col min="10264" max="10264" width="19" style="201" customWidth="1"/>
    <col min="10265" max="10471" width="11.42578125" style="201" customWidth="1"/>
    <col min="10472" max="10474" width="7.28515625" style="201" customWidth="1"/>
    <col min="10475" max="10475" width="0" style="201" hidden="1" customWidth="1"/>
    <col min="10476" max="10476" width="7.28515625" style="201" customWidth="1"/>
    <col min="10477" max="10477" width="66.140625" style="201" customWidth="1"/>
    <col min="10478" max="10478" width="0" style="201" hidden="1" customWidth="1"/>
    <col min="10479" max="10479" width="28" style="201" customWidth="1"/>
    <col min="10480" max="10480" width="32.140625" style="201" customWidth="1"/>
    <col min="10481" max="10481" width="39.85546875" style="201" bestFit="1" customWidth="1"/>
    <col min="10482" max="10482" width="0" style="201" hidden="1" customWidth="1"/>
    <col min="10483" max="10483" width="7.28515625" style="201" customWidth="1"/>
    <col min="10484" max="10484" width="0" style="201" hidden="1" customWidth="1"/>
    <col min="10485" max="10485" width="7.28515625" style="201" customWidth="1"/>
    <col min="10486" max="10486" width="59.5703125" style="201" customWidth="1"/>
    <col min="10487" max="10487" width="0" style="201" hidden="1" customWidth="1"/>
    <col min="10488" max="10488" width="23.85546875" style="201" customWidth="1"/>
    <col min="10489" max="10489" width="27.42578125" style="201" customWidth="1"/>
    <col min="10490" max="10490" width="28" style="201" customWidth="1"/>
    <col min="10491" max="10493" width="0" style="201" hidden="1" customWidth="1"/>
    <col min="10494" max="10494" width="7.28515625" style="201" customWidth="1"/>
    <col min="10495" max="10495" width="6.140625" style="201" bestFit="1" customWidth="1"/>
    <col min="10496" max="10496" width="76.85546875" style="201"/>
    <col min="10497" max="10497" width="7.28515625" style="201" customWidth="1"/>
    <col min="10498" max="10498" width="6.140625" style="201" bestFit="1" customWidth="1"/>
    <col min="10499" max="10499" width="78" style="201" customWidth="1"/>
    <col min="10500" max="10500" width="20.7109375" style="201" customWidth="1"/>
    <col min="10501" max="10501" width="26" style="201" customWidth="1"/>
    <col min="10502" max="10502" width="37" style="201" bestFit="1" customWidth="1"/>
    <col min="10503" max="10511" width="0" style="201" hidden="1" customWidth="1"/>
    <col min="10512" max="10514" width="22.7109375" style="201" bestFit="1" customWidth="1"/>
    <col min="10515" max="10515" width="25.28515625" style="201" bestFit="1" customWidth="1"/>
    <col min="10516" max="10516" width="21" style="201" bestFit="1" customWidth="1"/>
    <col min="10517" max="10517" width="8.28515625" style="201" customWidth="1"/>
    <col min="10518" max="10518" width="19" style="201" bestFit="1" customWidth="1"/>
    <col min="10519" max="10519" width="20.5703125" style="201" bestFit="1" customWidth="1"/>
    <col min="10520" max="10520" width="19" style="201" customWidth="1"/>
    <col min="10521" max="10727" width="11.42578125" style="201" customWidth="1"/>
    <col min="10728" max="10730" width="7.28515625" style="201" customWidth="1"/>
    <col min="10731" max="10731" width="0" style="201" hidden="1" customWidth="1"/>
    <col min="10732" max="10732" width="7.28515625" style="201" customWidth="1"/>
    <col min="10733" max="10733" width="66.140625" style="201" customWidth="1"/>
    <col min="10734" max="10734" width="0" style="201" hidden="1" customWidth="1"/>
    <col min="10735" max="10735" width="28" style="201" customWidth="1"/>
    <col min="10736" max="10736" width="32.140625" style="201" customWidth="1"/>
    <col min="10737" max="10737" width="39.85546875" style="201" bestFit="1" customWidth="1"/>
    <col min="10738" max="10738" width="0" style="201" hidden="1" customWidth="1"/>
    <col min="10739" max="10739" width="7.28515625" style="201" customWidth="1"/>
    <col min="10740" max="10740" width="0" style="201" hidden="1" customWidth="1"/>
    <col min="10741" max="10741" width="7.28515625" style="201" customWidth="1"/>
    <col min="10742" max="10742" width="59.5703125" style="201" customWidth="1"/>
    <col min="10743" max="10743" width="0" style="201" hidden="1" customWidth="1"/>
    <col min="10744" max="10744" width="23.85546875" style="201" customWidth="1"/>
    <col min="10745" max="10745" width="27.42578125" style="201" customWidth="1"/>
    <col min="10746" max="10746" width="28" style="201" customWidth="1"/>
    <col min="10747" max="10749" width="0" style="201" hidden="1" customWidth="1"/>
    <col min="10750" max="10750" width="7.28515625" style="201" customWidth="1"/>
    <col min="10751" max="10751" width="6.140625" style="201" bestFit="1" customWidth="1"/>
    <col min="10752" max="10752" width="76.85546875" style="201"/>
    <col min="10753" max="10753" width="7.28515625" style="201" customWidth="1"/>
    <col min="10754" max="10754" width="6.140625" style="201" bestFit="1" customWidth="1"/>
    <col min="10755" max="10755" width="78" style="201" customWidth="1"/>
    <col min="10756" max="10756" width="20.7109375" style="201" customWidth="1"/>
    <col min="10757" max="10757" width="26" style="201" customWidth="1"/>
    <col min="10758" max="10758" width="37" style="201" bestFit="1" customWidth="1"/>
    <col min="10759" max="10767" width="0" style="201" hidden="1" customWidth="1"/>
    <col min="10768" max="10770" width="22.7109375" style="201" bestFit="1" customWidth="1"/>
    <col min="10771" max="10771" width="25.28515625" style="201" bestFit="1" customWidth="1"/>
    <col min="10772" max="10772" width="21" style="201" bestFit="1" customWidth="1"/>
    <col min="10773" max="10773" width="8.28515625" style="201" customWidth="1"/>
    <col min="10774" max="10774" width="19" style="201" bestFit="1" customWidth="1"/>
    <col min="10775" max="10775" width="20.5703125" style="201" bestFit="1" customWidth="1"/>
    <col min="10776" max="10776" width="19" style="201" customWidth="1"/>
    <col min="10777" max="10983" width="11.42578125" style="201" customWidth="1"/>
    <col min="10984" max="10986" width="7.28515625" style="201" customWidth="1"/>
    <col min="10987" max="10987" width="0" style="201" hidden="1" customWidth="1"/>
    <col min="10988" max="10988" width="7.28515625" style="201" customWidth="1"/>
    <col min="10989" max="10989" width="66.140625" style="201" customWidth="1"/>
    <col min="10990" max="10990" width="0" style="201" hidden="1" customWidth="1"/>
    <col min="10991" max="10991" width="28" style="201" customWidth="1"/>
    <col min="10992" max="10992" width="32.140625" style="201" customWidth="1"/>
    <col min="10993" max="10993" width="39.85546875" style="201" bestFit="1" customWidth="1"/>
    <col min="10994" max="10994" width="0" style="201" hidden="1" customWidth="1"/>
    <col min="10995" max="10995" width="7.28515625" style="201" customWidth="1"/>
    <col min="10996" max="10996" width="0" style="201" hidden="1" customWidth="1"/>
    <col min="10997" max="10997" width="7.28515625" style="201" customWidth="1"/>
    <col min="10998" max="10998" width="59.5703125" style="201" customWidth="1"/>
    <col min="10999" max="10999" width="0" style="201" hidden="1" customWidth="1"/>
    <col min="11000" max="11000" width="23.85546875" style="201" customWidth="1"/>
    <col min="11001" max="11001" width="27.42578125" style="201" customWidth="1"/>
    <col min="11002" max="11002" width="28" style="201" customWidth="1"/>
    <col min="11003" max="11005" width="0" style="201" hidden="1" customWidth="1"/>
    <col min="11006" max="11006" width="7.28515625" style="201" customWidth="1"/>
    <col min="11007" max="11007" width="6.140625" style="201" bestFit="1" customWidth="1"/>
    <col min="11008" max="11008" width="76.85546875" style="201"/>
    <col min="11009" max="11009" width="7.28515625" style="201" customWidth="1"/>
    <col min="11010" max="11010" width="6.140625" style="201" bestFit="1" customWidth="1"/>
    <col min="11011" max="11011" width="78" style="201" customWidth="1"/>
    <col min="11012" max="11012" width="20.7109375" style="201" customWidth="1"/>
    <col min="11013" max="11013" width="26" style="201" customWidth="1"/>
    <col min="11014" max="11014" width="37" style="201" bestFit="1" customWidth="1"/>
    <col min="11015" max="11023" width="0" style="201" hidden="1" customWidth="1"/>
    <col min="11024" max="11026" width="22.7109375" style="201" bestFit="1" customWidth="1"/>
    <col min="11027" max="11027" width="25.28515625" style="201" bestFit="1" customWidth="1"/>
    <col min="11028" max="11028" width="21" style="201" bestFit="1" customWidth="1"/>
    <col min="11029" max="11029" width="8.28515625" style="201" customWidth="1"/>
    <col min="11030" max="11030" width="19" style="201" bestFit="1" customWidth="1"/>
    <col min="11031" max="11031" width="20.5703125" style="201" bestFit="1" customWidth="1"/>
    <col min="11032" max="11032" width="19" style="201" customWidth="1"/>
    <col min="11033" max="11239" width="11.42578125" style="201" customWidth="1"/>
    <col min="11240" max="11242" width="7.28515625" style="201" customWidth="1"/>
    <col min="11243" max="11243" width="0" style="201" hidden="1" customWidth="1"/>
    <col min="11244" max="11244" width="7.28515625" style="201" customWidth="1"/>
    <col min="11245" max="11245" width="66.140625" style="201" customWidth="1"/>
    <col min="11246" max="11246" width="0" style="201" hidden="1" customWidth="1"/>
    <col min="11247" max="11247" width="28" style="201" customWidth="1"/>
    <col min="11248" max="11248" width="32.140625" style="201" customWidth="1"/>
    <col min="11249" max="11249" width="39.85546875" style="201" bestFit="1" customWidth="1"/>
    <col min="11250" max="11250" width="0" style="201" hidden="1" customWidth="1"/>
    <col min="11251" max="11251" width="7.28515625" style="201" customWidth="1"/>
    <col min="11252" max="11252" width="0" style="201" hidden="1" customWidth="1"/>
    <col min="11253" max="11253" width="7.28515625" style="201" customWidth="1"/>
    <col min="11254" max="11254" width="59.5703125" style="201" customWidth="1"/>
    <col min="11255" max="11255" width="0" style="201" hidden="1" customWidth="1"/>
    <col min="11256" max="11256" width="23.85546875" style="201" customWidth="1"/>
    <col min="11257" max="11257" width="27.42578125" style="201" customWidth="1"/>
    <col min="11258" max="11258" width="28" style="201" customWidth="1"/>
    <col min="11259" max="11261" width="0" style="201" hidden="1" customWidth="1"/>
    <col min="11262" max="11262" width="7.28515625" style="201" customWidth="1"/>
    <col min="11263" max="11263" width="6.140625" style="201" bestFit="1" customWidth="1"/>
    <col min="11264" max="11264" width="76.85546875" style="201"/>
    <col min="11265" max="11265" width="7.28515625" style="201" customWidth="1"/>
    <col min="11266" max="11266" width="6.140625" style="201" bestFit="1" customWidth="1"/>
    <col min="11267" max="11267" width="78" style="201" customWidth="1"/>
    <col min="11268" max="11268" width="20.7109375" style="201" customWidth="1"/>
    <col min="11269" max="11269" width="26" style="201" customWidth="1"/>
    <col min="11270" max="11270" width="37" style="201" bestFit="1" customWidth="1"/>
    <col min="11271" max="11279" width="0" style="201" hidden="1" customWidth="1"/>
    <col min="11280" max="11282" width="22.7109375" style="201" bestFit="1" customWidth="1"/>
    <col min="11283" max="11283" width="25.28515625" style="201" bestFit="1" customWidth="1"/>
    <col min="11284" max="11284" width="21" style="201" bestFit="1" customWidth="1"/>
    <col min="11285" max="11285" width="8.28515625" style="201" customWidth="1"/>
    <col min="11286" max="11286" width="19" style="201" bestFit="1" customWidth="1"/>
    <col min="11287" max="11287" width="20.5703125" style="201" bestFit="1" customWidth="1"/>
    <col min="11288" max="11288" width="19" style="201" customWidth="1"/>
    <col min="11289" max="11495" width="11.42578125" style="201" customWidth="1"/>
    <col min="11496" max="11498" width="7.28515625" style="201" customWidth="1"/>
    <col min="11499" max="11499" width="0" style="201" hidden="1" customWidth="1"/>
    <col min="11500" max="11500" width="7.28515625" style="201" customWidth="1"/>
    <col min="11501" max="11501" width="66.140625" style="201" customWidth="1"/>
    <col min="11502" max="11502" width="0" style="201" hidden="1" customWidth="1"/>
    <col min="11503" max="11503" width="28" style="201" customWidth="1"/>
    <col min="11504" max="11504" width="32.140625" style="201" customWidth="1"/>
    <col min="11505" max="11505" width="39.85546875" style="201" bestFit="1" customWidth="1"/>
    <col min="11506" max="11506" width="0" style="201" hidden="1" customWidth="1"/>
    <col min="11507" max="11507" width="7.28515625" style="201" customWidth="1"/>
    <col min="11508" max="11508" width="0" style="201" hidden="1" customWidth="1"/>
    <col min="11509" max="11509" width="7.28515625" style="201" customWidth="1"/>
    <col min="11510" max="11510" width="59.5703125" style="201" customWidth="1"/>
    <col min="11511" max="11511" width="0" style="201" hidden="1" customWidth="1"/>
    <col min="11512" max="11512" width="23.85546875" style="201" customWidth="1"/>
    <col min="11513" max="11513" width="27.42578125" style="201" customWidth="1"/>
    <col min="11514" max="11514" width="28" style="201" customWidth="1"/>
    <col min="11515" max="11517" width="0" style="201" hidden="1" customWidth="1"/>
    <col min="11518" max="11518" width="7.28515625" style="201" customWidth="1"/>
    <col min="11519" max="11519" width="6.140625" style="201" bestFit="1" customWidth="1"/>
    <col min="11520" max="11520" width="76.85546875" style="201"/>
    <col min="11521" max="11521" width="7.28515625" style="201" customWidth="1"/>
    <col min="11522" max="11522" width="6.140625" style="201" bestFit="1" customWidth="1"/>
    <col min="11523" max="11523" width="78" style="201" customWidth="1"/>
    <col min="11524" max="11524" width="20.7109375" style="201" customWidth="1"/>
    <col min="11525" max="11525" width="26" style="201" customWidth="1"/>
    <col min="11526" max="11526" width="37" style="201" bestFit="1" customWidth="1"/>
    <col min="11527" max="11535" width="0" style="201" hidden="1" customWidth="1"/>
    <col min="11536" max="11538" width="22.7109375" style="201" bestFit="1" customWidth="1"/>
    <col min="11539" max="11539" width="25.28515625" style="201" bestFit="1" customWidth="1"/>
    <col min="11540" max="11540" width="21" style="201" bestFit="1" customWidth="1"/>
    <col min="11541" max="11541" width="8.28515625" style="201" customWidth="1"/>
    <col min="11542" max="11542" width="19" style="201" bestFit="1" customWidth="1"/>
    <col min="11543" max="11543" width="20.5703125" style="201" bestFit="1" customWidth="1"/>
    <col min="11544" max="11544" width="19" style="201" customWidth="1"/>
    <col min="11545" max="11751" width="11.42578125" style="201" customWidth="1"/>
    <col min="11752" max="11754" width="7.28515625" style="201" customWidth="1"/>
    <col min="11755" max="11755" width="0" style="201" hidden="1" customWidth="1"/>
    <col min="11756" max="11756" width="7.28515625" style="201" customWidth="1"/>
    <col min="11757" max="11757" width="66.140625" style="201" customWidth="1"/>
    <col min="11758" max="11758" width="0" style="201" hidden="1" customWidth="1"/>
    <col min="11759" max="11759" width="28" style="201" customWidth="1"/>
    <col min="11760" max="11760" width="32.140625" style="201" customWidth="1"/>
    <col min="11761" max="11761" width="39.85546875" style="201" bestFit="1" customWidth="1"/>
    <col min="11762" max="11762" width="0" style="201" hidden="1" customWidth="1"/>
    <col min="11763" max="11763" width="7.28515625" style="201" customWidth="1"/>
    <col min="11764" max="11764" width="0" style="201" hidden="1" customWidth="1"/>
    <col min="11765" max="11765" width="7.28515625" style="201" customWidth="1"/>
    <col min="11766" max="11766" width="59.5703125" style="201" customWidth="1"/>
    <col min="11767" max="11767" width="0" style="201" hidden="1" customWidth="1"/>
    <col min="11768" max="11768" width="23.85546875" style="201" customWidth="1"/>
    <col min="11769" max="11769" width="27.42578125" style="201" customWidth="1"/>
    <col min="11770" max="11770" width="28" style="201" customWidth="1"/>
    <col min="11771" max="11773" width="0" style="201" hidden="1" customWidth="1"/>
    <col min="11774" max="11774" width="7.28515625" style="201" customWidth="1"/>
    <col min="11775" max="11775" width="6.140625" style="201" bestFit="1" customWidth="1"/>
    <col min="11776" max="11776" width="76.85546875" style="201"/>
    <col min="11777" max="11777" width="7.28515625" style="201" customWidth="1"/>
    <col min="11778" max="11778" width="6.140625" style="201" bestFit="1" customWidth="1"/>
    <col min="11779" max="11779" width="78" style="201" customWidth="1"/>
    <col min="11780" max="11780" width="20.7109375" style="201" customWidth="1"/>
    <col min="11781" max="11781" width="26" style="201" customWidth="1"/>
    <col min="11782" max="11782" width="37" style="201" bestFit="1" customWidth="1"/>
    <col min="11783" max="11791" width="0" style="201" hidden="1" customWidth="1"/>
    <col min="11792" max="11794" width="22.7109375" style="201" bestFit="1" customWidth="1"/>
    <col min="11795" max="11795" width="25.28515625" style="201" bestFit="1" customWidth="1"/>
    <col min="11796" max="11796" width="21" style="201" bestFit="1" customWidth="1"/>
    <col min="11797" max="11797" width="8.28515625" style="201" customWidth="1"/>
    <col min="11798" max="11798" width="19" style="201" bestFit="1" customWidth="1"/>
    <col min="11799" max="11799" width="20.5703125" style="201" bestFit="1" customWidth="1"/>
    <col min="11800" max="11800" width="19" style="201" customWidth="1"/>
    <col min="11801" max="12007" width="11.42578125" style="201" customWidth="1"/>
    <col min="12008" max="12010" width="7.28515625" style="201" customWidth="1"/>
    <col min="12011" max="12011" width="0" style="201" hidden="1" customWidth="1"/>
    <col min="12012" max="12012" width="7.28515625" style="201" customWidth="1"/>
    <col min="12013" max="12013" width="66.140625" style="201" customWidth="1"/>
    <col min="12014" max="12014" width="0" style="201" hidden="1" customWidth="1"/>
    <col min="12015" max="12015" width="28" style="201" customWidth="1"/>
    <col min="12016" max="12016" width="32.140625" style="201" customWidth="1"/>
    <col min="12017" max="12017" width="39.85546875" style="201" bestFit="1" customWidth="1"/>
    <col min="12018" max="12018" width="0" style="201" hidden="1" customWidth="1"/>
    <col min="12019" max="12019" width="7.28515625" style="201" customWidth="1"/>
    <col min="12020" max="12020" width="0" style="201" hidden="1" customWidth="1"/>
    <col min="12021" max="12021" width="7.28515625" style="201" customWidth="1"/>
    <col min="12022" max="12022" width="59.5703125" style="201" customWidth="1"/>
    <col min="12023" max="12023" width="0" style="201" hidden="1" customWidth="1"/>
    <col min="12024" max="12024" width="23.85546875" style="201" customWidth="1"/>
    <col min="12025" max="12025" width="27.42578125" style="201" customWidth="1"/>
    <col min="12026" max="12026" width="28" style="201" customWidth="1"/>
    <col min="12027" max="12029" width="0" style="201" hidden="1" customWidth="1"/>
    <col min="12030" max="12030" width="7.28515625" style="201" customWidth="1"/>
    <col min="12031" max="12031" width="6.140625" style="201" bestFit="1" customWidth="1"/>
    <col min="12032" max="12032" width="76.85546875" style="201"/>
    <col min="12033" max="12033" width="7.28515625" style="201" customWidth="1"/>
    <col min="12034" max="12034" width="6.140625" style="201" bestFit="1" customWidth="1"/>
    <col min="12035" max="12035" width="78" style="201" customWidth="1"/>
    <col min="12036" max="12036" width="20.7109375" style="201" customWidth="1"/>
    <col min="12037" max="12037" width="26" style="201" customWidth="1"/>
    <col min="12038" max="12038" width="37" style="201" bestFit="1" customWidth="1"/>
    <col min="12039" max="12047" width="0" style="201" hidden="1" customWidth="1"/>
    <col min="12048" max="12050" width="22.7109375" style="201" bestFit="1" customWidth="1"/>
    <col min="12051" max="12051" width="25.28515625" style="201" bestFit="1" customWidth="1"/>
    <col min="12052" max="12052" width="21" style="201" bestFit="1" customWidth="1"/>
    <col min="12053" max="12053" width="8.28515625" style="201" customWidth="1"/>
    <col min="12054" max="12054" width="19" style="201" bestFit="1" customWidth="1"/>
    <col min="12055" max="12055" width="20.5703125" style="201" bestFit="1" customWidth="1"/>
    <col min="12056" max="12056" width="19" style="201" customWidth="1"/>
    <col min="12057" max="12263" width="11.42578125" style="201" customWidth="1"/>
    <col min="12264" max="12266" width="7.28515625" style="201" customWidth="1"/>
    <col min="12267" max="12267" width="0" style="201" hidden="1" customWidth="1"/>
    <col min="12268" max="12268" width="7.28515625" style="201" customWidth="1"/>
    <col min="12269" max="12269" width="66.140625" style="201" customWidth="1"/>
    <col min="12270" max="12270" width="0" style="201" hidden="1" customWidth="1"/>
    <col min="12271" max="12271" width="28" style="201" customWidth="1"/>
    <col min="12272" max="12272" width="32.140625" style="201" customWidth="1"/>
    <col min="12273" max="12273" width="39.85546875" style="201" bestFit="1" customWidth="1"/>
    <col min="12274" max="12274" width="0" style="201" hidden="1" customWidth="1"/>
    <col min="12275" max="12275" width="7.28515625" style="201" customWidth="1"/>
    <col min="12276" max="12276" width="0" style="201" hidden="1" customWidth="1"/>
    <col min="12277" max="12277" width="7.28515625" style="201" customWidth="1"/>
    <col min="12278" max="12278" width="59.5703125" style="201" customWidth="1"/>
    <col min="12279" max="12279" width="0" style="201" hidden="1" customWidth="1"/>
    <col min="12280" max="12280" width="23.85546875" style="201" customWidth="1"/>
    <col min="12281" max="12281" width="27.42578125" style="201" customWidth="1"/>
    <col min="12282" max="12282" width="28" style="201" customWidth="1"/>
    <col min="12283" max="12285" width="0" style="201" hidden="1" customWidth="1"/>
    <col min="12286" max="12286" width="7.28515625" style="201" customWidth="1"/>
    <col min="12287" max="12287" width="6.140625" style="201" bestFit="1" customWidth="1"/>
    <col min="12288" max="12288" width="76.85546875" style="201"/>
    <col min="12289" max="12289" width="7.28515625" style="201" customWidth="1"/>
    <col min="12290" max="12290" width="6.140625" style="201" bestFit="1" customWidth="1"/>
    <col min="12291" max="12291" width="78" style="201" customWidth="1"/>
    <col min="12292" max="12292" width="20.7109375" style="201" customWidth="1"/>
    <col min="12293" max="12293" width="26" style="201" customWidth="1"/>
    <col min="12294" max="12294" width="37" style="201" bestFit="1" customWidth="1"/>
    <col min="12295" max="12303" width="0" style="201" hidden="1" customWidth="1"/>
    <col min="12304" max="12306" width="22.7109375" style="201" bestFit="1" customWidth="1"/>
    <col min="12307" max="12307" width="25.28515625" style="201" bestFit="1" customWidth="1"/>
    <col min="12308" max="12308" width="21" style="201" bestFit="1" customWidth="1"/>
    <col min="12309" max="12309" width="8.28515625" style="201" customWidth="1"/>
    <col min="12310" max="12310" width="19" style="201" bestFit="1" customWidth="1"/>
    <col min="12311" max="12311" width="20.5703125" style="201" bestFit="1" customWidth="1"/>
    <col min="12312" max="12312" width="19" style="201" customWidth="1"/>
    <col min="12313" max="12519" width="11.42578125" style="201" customWidth="1"/>
    <col min="12520" max="12522" width="7.28515625" style="201" customWidth="1"/>
    <col min="12523" max="12523" width="0" style="201" hidden="1" customWidth="1"/>
    <col min="12524" max="12524" width="7.28515625" style="201" customWidth="1"/>
    <col min="12525" max="12525" width="66.140625" style="201" customWidth="1"/>
    <col min="12526" max="12526" width="0" style="201" hidden="1" customWidth="1"/>
    <col min="12527" max="12527" width="28" style="201" customWidth="1"/>
    <col min="12528" max="12528" width="32.140625" style="201" customWidth="1"/>
    <col min="12529" max="12529" width="39.85546875" style="201" bestFit="1" customWidth="1"/>
    <col min="12530" max="12530" width="0" style="201" hidden="1" customWidth="1"/>
    <col min="12531" max="12531" width="7.28515625" style="201" customWidth="1"/>
    <col min="12532" max="12532" width="0" style="201" hidden="1" customWidth="1"/>
    <col min="12533" max="12533" width="7.28515625" style="201" customWidth="1"/>
    <col min="12534" max="12534" width="59.5703125" style="201" customWidth="1"/>
    <col min="12535" max="12535" width="0" style="201" hidden="1" customWidth="1"/>
    <col min="12536" max="12536" width="23.85546875" style="201" customWidth="1"/>
    <col min="12537" max="12537" width="27.42578125" style="201" customWidth="1"/>
    <col min="12538" max="12538" width="28" style="201" customWidth="1"/>
    <col min="12539" max="12541" width="0" style="201" hidden="1" customWidth="1"/>
    <col min="12542" max="12542" width="7.28515625" style="201" customWidth="1"/>
    <col min="12543" max="12543" width="6.140625" style="201" bestFit="1" customWidth="1"/>
    <col min="12544" max="12544" width="76.85546875" style="201"/>
    <col min="12545" max="12545" width="7.28515625" style="201" customWidth="1"/>
    <col min="12546" max="12546" width="6.140625" style="201" bestFit="1" customWidth="1"/>
    <col min="12547" max="12547" width="78" style="201" customWidth="1"/>
    <col min="12548" max="12548" width="20.7109375" style="201" customWidth="1"/>
    <col min="12549" max="12549" width="26" style="201" customWidth="1"/>
    <col min="12550" max="12550" width="37" style="201" bestFit="1" customWidth="1"/>
    <col min="12551" max="12559" width="0" style="201" hidden="1" customWidth="1"/>
    <col min="12560" max="12562" width="22.7109375" style="201" bestFit="1" customWidth="1"/>
    <col min="12563" max="12563" width="25.28515625" style="201" bestFit="1" customWidth="1"/>
    <col min="12564" max="12564" width="21" style="201" bestFit="1" customWidth="1"/>
    <col min="12565" max="12565" width="8.28515625" style="201" customWidth="1"/>
    <col min="12566" max="12566" width="19" style="201" bestFit="1" customWidth="1"/>
    <col min="12567" max="12567" width="20.5703125" style="201" bestFit="1" customWidth="1"/>
    <col min="12568" max="12568" width="19" style="201" customWidth="1"/>
    <col min="12569" max="12775" width="11.42578125" style="201" customWidth="1"/>
    <col min="12776" max="12778" width="7.28515625" style="201" customWidth="1"/>
    <col min="12779" max="12779" width="0" style="201" hidden="1" customWidth="1"/>
    <col min="12780" max="12780" width="7.28515625" style="201" customWidth="1"/>
    <col min="12781" max="12781" width="66.140625" style="201" customWidth="1"/>
    <col min="12782" max="12782" width="0" style="201" hidden="1" customWidth="1"/>
    <col min="12783" max="12783" width="28" style="201" customWidth="1"/>
    <col min="12784" max="12784" width="32.140625" style="201" customWidth="1"/>
    <col min="12785" max="12785" width="39.85546875" style="201" bestFit="1" customWidth="1"/>
    <col min="12786" max="12786" width="0" style="201" hidden="1" customWidth="1"/>
    <col min="12787" max="12787" width="7.28515625" style="201" customWidth="1"/>
    <col min="12788" max="12788" width="0" style="201" hidden="1" customWidth="1"/>
    <col min="12789" max="12789" width="7.28515625" style="201" customWidth="1"/>
    <col min="12790" max="12790" width="59.5703125" style="201" customWidth="1"/>
    <col min="12791" max="12791" width="0" style="201" hidden="1" customWidth="1"/>
    <col min="12792" max="12792" width="23.85546875" style="201" customWidth="1"/>
    <col min="12793" max="12793" width="27.42578125" style="201" customWidth="1"/>
    <col min="12794" max="12794" width="28" style="201" customWidth="1"/>
    <col min="12795" max="12797" width="0" style="201" hidden="1" customWidth="1"/>
    <col min="12798" max="12798" width="7.28515625" style="201" customWidth="1"/>
    <col min="12799" max="12799" width="6.140625" style="201" bestFit="1" customWidth="1"/>
    <col min="12800" max="12800" width="76.85546875" style="201"/>
    <col min="12801" max="12801" width="7.28515625" style="201" customWidth="1"/>
    <col min="12802" max="12802" width="6.140625" style="201" bestFit="1" customWidth="1"/>
    <col min="12803" max="12803" width="78" style="201" customWidth="1"/>
    <col min="12804" max="12804" width="20.7109375" style="201" customWidth="1"/>
    <col min="12805" max="12805" width="26" style="201" customWidth="1"/>
    <col min="12806" max="12806" width="37" style="201" bestFit="1" customWidth="1"/>
    <col min="12807" max="12815" width="0" style="201" hidden="1" customWidth="1"/>
    <col min="12816" max="12818" width="22.7109375" style="201" bestFit="1" customWidth="1"/>
    <col min="12819" max="12819" width="25.28515625" style="201" bestFit="1" customWidth="1"/>
    <col min="12820" max="12820" width="21" style="201" bestFit="1" customWidth="1"/>
    <col min="12821" max="12821" width="8.28515625" style="201" customWidth="1"/>
    <col min="12822" max="12822" width="19" style="201" bestFit="1" customWidth="1"/>
    <col min="12823" max="12823" width="20.5703125" style="201" bestFit="1" customWidth="1"/>
    <col min="12824" max="12824" width="19" style="201" customWidth="1"/>
    <col min="12825" max="13031" width="11.42578125" style="201" customWidth="1"/>
    <col min="13032" max="13034" width="7.28515625" style="201" customWidth="1"/>
    <col min="13035" max="13035" width="0" style="201" hidden="1" customWidth="1"/>
    <col min="13036" max="13036" width="7.28515625" style="201" customWidth="1"/>
    <col min="13037" max="13037" width="66.140625" style="201" customWidth="1"/>
    <col min="13038" max="13038" width="0" style="201" hidden="1" customWidth="1"/>
    <col min="13039" max="13039" width="28" style="201" customWidth="1"/>
    <col min="13040" max="13040" width="32.140625" style="201" customWidth="1"/>
    <col min="13041" max="13041" width="39.85546875" style="201" bestFit="1" customWidth="1"/>
    <col min="13042" max="13042" width="0" style="201" hidden="1" customWidth="1"/>
    <col min="13043" max="13043" width="7.28515625" style="201" customWidth="1"/>
    <col min="13044" max="13044" width="0" style="201" hidden="1" customWidth="1"/>
    <col min="13045" max="13045" width="7.28515625" style="201" customWidth="1"/>
    <col min="13046" max="13046" width="59.5703125" style="201" customWidth="1"/>
    <col min="13047" max="13047" width="0" style="201" hidden="1" customWidth="1"/>
    <col min="13048" max="13048" width="23.85546875" style="201" customWidth="1"/>
    <col min="13049" max="13049" width="27.42578125" style="201" customWidth="1"/>
    <col min="13050" max="13050" width="28" style="201" customWidth="1"/>
    <col min="13051" max="13053" width="0" style="201" hidden="1" customWidth="1"/>
    <col min="13054" max="13054" width="7.28515625" style="201" customWidth="1"/>
    <col min="13055" max="13055" width="6.140625" style="201" bestFit="1" customWidth="1"/>
    <col min="13056" max="13056" width="76.85546875" style="201"/>
    <col min="13057" max="13057" width="7.28515625" style="201" customWidth="1"/>
    <col min="13058" max="13058" width="6.140625" style="201" bestFit="1" customWidth="1"/>
    <col min="13059" max="13059" width="78" style="201" customWidth="1"/>
    <col min="13060" max="13060" width="20.7109375" style="201" customWidth="1"/>
    <col min="13061" max="13061" width="26" style="201" customWidth="1"/>
    <col min="13062" max="13062" width="37" style="201" bestFit="1" customWidth="1"/>
    <col min="13063" max="13071" width="0" style="201" hidden="1" customWidth="1"/>
    <col min="13072" max="13074" width="22.7109375" style="201" bestFit="1" customWidth="1"/>
    <col min="13075" max="13075" width="25.28515625" style="201" bestFit="1" customWidth="1"/>
    <col min="13076" max="13076" width="21" style="201" bestFit="1" customWidth="1"/>
    <col min="13077" max="13077" width="8.28515625" style="201" customWidth="1"/>
    <col min="13078" max="13078" width="19" style="201" bestFit="1" customWidth="1"/>
    <col min="13079" max="13079" width="20.5703125" style="201" bestFit="1" customWidth="1"/>
    <col min="13080" max="13080" width="19" style="201" customWidth="1"/>
    <col min="13081" max="13287" width="11.42578125" style="201" customWidth="1"/>
    <col min="13288" max="13290" width="7.28515625" style="201" customWidth="1"/>
    <col min="13291" max="13291" width="0" style="201" hidden="1" customWidth="1"/>
    <col min="13292" max="13292" width="7.28515625" style="201" customWidth="1"/>
    <col min="13293" max="13293" width="66.140625" style="201" customWidth="1"/>
    <col min="13294" max="13294" width="0" style="201" hidden="1" customWidth="1"/>
    <col min="13295" max="13295" width="28" style="201" customWidth="1"/>
    <col min="13296" max="13296" width="32.140625" style="201" customWidth="1"/>
    <col min="13297" max="13297" width="39.85546875" style="201" bestFit="1" customWidth="1"/>
    <col min="13298" max="13298" width="0" style="201" hidden="1" customWidth="1"/>
    <col min="13299" max="13299" width="7.28515625" style="201" customWidth="1"/>
    <col min="13300" max="13300" width="0" style="201" hidden="1" customWidth="1"/>
    <col min="13301" max="13301" width="7.28515625" style="201" customWidth="1"/>
    <col min="13302" max="13302" width="59.5703125" style="201" customWidth="1"/>
    <col min="13303" max="13303" width="0" style="201" hidden="1" customWidth="1"/>
    <col min="13304" max="13304" width="23.85546875" style="201" customWidth="1"/>
    <col min="13305" max="13305" width="27.42578125" style="201" customWidth="1"/>
    <col min="13306" max="13306" width="28" style="201" customWidth="1"/>
    <col min="13307" max="13309" width="0" style="201" hidden="1" customWidth="1"/>
    <col min="13310" max="13310" width="7.28515625" style="201" customWidth="1"/>
    <col min="13311" max="13311" width="6.140625" style="201" bestFit="1" customWidth="1"/>
    <col min="13312" max="13312" width="76.85546875" style="201"/>
    <col min="13313" max="13313" width="7.28515625" style="201" customWidth="1"/>
    <col min="13314" max="13314" width="6.140625" style="201" bestFit="1" customWidth="1"/>
    <col min="13315" max="13315" width="78" style="201" customWidth="1"/>
    <col min="13316" max="13316" width="20.7109375" style="201" customWidth="1"/>
    <col min="13317" max="13317" width="26" style="201" customWidth="1"/>
    <col min="13318" max="13318" width="37" style="201" bestFit="1" customWidth="1"/>
    <col min="13319" max="13327" width="0" style="201" hidden="1" customWidth="1"/>
    <col min="13328" max="13330" width="22.7109375" style="201" bestFit="1" customWidth="1"/>
    <col min="13331" max="13331" width="25.28515625" style="201" bestFit="1" customWidth="1"/>
    <col min="13332" max="13332" width="21" style="201" bestFit="1" customWidth="1"/>
    <col min="13333" max="13333" width="8.28515625" style="201" customWidth="1"/>
    <col min="13334" max="13334" width="19" style="201" bestFit="1" customWidth="1"/>
    <col min="13335" max="13335" width="20.5703125" style="201" bestFit="1" customWidth="1"/>
    <col min="13336" max="13336" width="19" style="201" customWidth="1"/>
    <col min="13337" max="13543" width="11.42578125" style="201" customWidth="1"/>
    <col min="13544" max="13546" width="7.28515625" style="201" customWidth="1"/>
    <col min="13547" max="13547" width="0" style="201" hidden="1" customWidth="1"/>
    <col min="13548" max="13548" width="7.28515625" style="201" customWidth="1"/>
    <col min="13549" max="13549" width="66.140625" style="201" customWidth="1"/>
    <col min="13550" max="13550" width="0" style="201" hidden="1" customWidth="1"/>
    <col min="13551" max="13551" width="28" style="201" customWidth="1"/>
    <col min="13552" max="13552" width="32.140625" style="201" customWidth="1"/>
    <col min="13553" max="13553" width="39.85546875" style="201" bestFit="1" customWidth="1"/>
    <col min="13554" max="13554" width="0" style="201" hidden="1" customWidth="1"/>
    <col min="13555" max="13555" width="7.28515625" style="201" customWidth="1"/>
    <col min="13556" max="13556" width="0" style="201" hidden="1" customWidth="1"/>
    <col min="13557" max="13557" width="7.28515625" style="201" customWidth="1"/>
    <col min="13558" max="13558" width="59.5703125" style="201" customWidth="1"/>
    <col min="13559" max="13559" width="0" style="201" hidden="1" customWidth="1"/>
    <col min="13560" max="13560" width="23.85546875" style="201" customWidth="1"/>
    <col min="13561" max="13561" width="27.42578125" style="201" customWidth="1"/>
    <col min="13562" max="13562" width="28" style="201" customWidth="1"/>
    <col min="13563" max="13565" width="0" style="201" hidden="1" customWidth="1"/>
    <col min="13566" max="13566" width="7.28515625" style="201" customWidth="1"/>
    <col min="13567" max="13567" width="6.140625" style="201" bestFit="1" customWidth="1"/>
    <col min="13568" max="13568" width="76.85546875" style="201"/>
    <col min="13569" max="13569" width="7.28515625" style="201" customWidth="1"/>
    <col min="13570" max="13570" width="6.140625" style="201" bestFit="1" customWidth="1"/>
    <col min="13571" max="13571" width="78" style="201" customWidth="1"/>
    <col min="13572" max="13572" width="20.7109375" style="201" customWidth="1"/>
    <col min="13573" max="13573" width="26" style="201" customWidth="1"/>
    <col min="13574" max="13574" width="37" style="201" bestFit="1" customWidth="1"/>
    <col min="13575" max="13583" width="0" style="201" hidden="1" customWidth="1"/>
    <col min="13584" max="13586" width="22.7109375" style="201" bestFit="1" customWidth="1"/>
    <col min="13587" max="13587" width="25.28515625" style="201" bestFit="1" customWidth="1"/>
    <col min="13588" max="13588" width="21" style="201" bestFit="1" customWidth="1"/>
    <col min="13589" max="13589" width="8.28515625" style="201" customWidth="1"/>
    <col min="13590" max="13590" width="19" style="201" bestFit="1" customWidth="1"/>
    <col min="13591" max="13591" width="20.5703125" style="201" bestFit="1" customWidth="1"/>
    <col min="13592" max="13592" width="19" style="201" customWidth="1"/>
    <col min="13593" max="13799" width="11.42578125" style="201" customWidth="1"/>
    <col min="13800" max="13802" width="7.28515625" style="201" customWidth="1"/>
    <col min="13803" max="13803" width="0" style="201" hidden="1" customWidth="1"/>
    <col min="13804" max="13804" width="7.28515625" style="201" customWidth="1"/>
    <col min="13805" max="13805" width="66.140625" style="201" customWidth="1"/>
    <col min="13806" max="13806" width="0" style="201" hidden="1" customWidth="1"/>
    <col min="13807" max="13807" width="28" style="201" customWidth="1"/>
    <col min="13808" max="13808" width="32.140625" style="201" customWidth="1"/>
    <col min="13809" max="13809" width="39.85546875" style="201" bestFit="1" customWidth="1"/>
    <col min="13810" max="13810" width="0" style="201" hidden="1" customWidth="1"/>
    <col min="13811" max="13811" width="7.28515625" style="201" customWidth="1"/>
    <col min="13812" max="13812" width="0" style="201" hidden="1" customWidth="1"/>
    <col min="13813" max="13813" width="7.28515625" style="201" customWidth="1"/>
    <col min="13814" max="13814" width="59.5703125" style="201" customWidth="1"/>
    <col min="13815" max="13815" width="0" style="201" hidden="1" customWidth="1"/>
    <col min="13816" max="13816" width="23.85546875" style="201" customWidth="1"/>
    <col min="13817" max="13817" width="27.42578125" style="201" customWidth="1"/>
    <col min="13818" max="13818" width="28" style="201" customWidth="1"/>
    <col min="13819" max="13821" width="0" style="201" hidden="1" customWidth="1"/>
    <col min="13822" max="13822" width="7.28515625" style="201" customWidth="1"/>
    <col min="13823" max="13823" width="6.140625" style="201" bestFit="1" customWidth="1"/>
    <col min="13824" max="13824" width="76.85546875" style="201"/>
    <col min="13825" max="13825" width="7.28515625" style="201" customWidth="1"/>
    <col min="13826" max="13826" width="6.140625" style="201" bestFit="1" customWidth="1"/>
    <col min="13827" max="13827" width="78" style="201" customWidth="1"/>
    <col min="13828" max="13828" width="20.7109375" style="201" customWidth="1"/>
    <col min="13829" max="13829" width="26" style="201" customWidth="1"/>
    <col min="13830" max="13830" width="37" style="201" bestFit="1" customWidth="1"/>
    <col min="13831" max="13839" width="0" style="201" hidden="1" customWidth="1"/>
    <col min="13840" max="13842" width="22.7109375" style="201" bestFit="1" customWidth="1"/>
    <col min="13843" max="13843" width="25.28515625" style="201" bestFit="1" customWidth="1"/>
    <col min="13844" max="13844" width="21" style="201" bestFit="1" customWidth="1"/>
    <col min="13845" max="13845" width="8.28515625" style="201" customWidth="1"/>
    <col min="13846" max="13846" width="19" style="201" bestFit="1" customWidth="1"/>
    <col min="13847" max="13847" width="20.5703125" style="201" bestFit="1" customWidth="1"/>
    <col min="13848" max="13848" width="19" style="201" customWidth="1"/>
    <col min="13849" max="14055" width="11.42578125" style="201" customWidth="1"/>
    <col min="14056" max="14058" width="7.28515625" style="201" customWidth="1"/>
    <col min="14059" max="14059" width="0" style="201" hidden="1" customWidth="1"/>
    <col min="14060" max="14060" width="7.28515625" style="201" customWidth="1"/>
    <col min="14061" max="14061" width="66.140625" style="201" customWidth="1"/>
    <col min="14062" max="14062" width="0" style="201" hidden="1" customWidth="1"/>
    <col min="14063" max="14063" width="28" style="201" customWidth="1"/>
    <col min="14064" max="14064" width="32.140625" style="201" customWidth="1"/>
    <col min="14065" max="14065" width="39.85546875" style="201" bestFit="1" customWidth="1"/>
    <col min="14066" max="14066" width="0" style="201" hidden="1" customWidth="1"/>
    <col min="14067" max="14067" width="7.28515625" style="201" customWidth="1"/>
    <col min="14068" max="14068" width="0" style="201" hidden="1" customWidth="1"/>
    <col min="14069" max="14069" width="7.28515625" style="201" customWidth="1"/>
    <col min="14070" max="14070" width="59.5703125" style="201" customWidth="1"/>
    <col min="14071" max="14071" width="0" style="201" hidden="1" customWidth="1"/>
    <col min="14072" max="14072" width="23.85546875" style="201" customWidth="1"/>
    <col min="14073" max="14073" width="27.42578125" style="201" customWidth="1"/>
    <col min="14074" max="14074" width="28" style="201" customWidth="1"/>
    <col min="14075" max="14077" width="0" style="201" hidden="1" customWidth="1"/>
    <col min="14078" max="14078" width="7.28515625" style="201" customWidth="1"/>
    <col min="14079" max="14079" width="6.140625" style="201" bestFit="1" customWidth="1"/>
    <col min="14080" max="14080" width="76.85546875" style="201"/>
    <col min="14081" max="14081" width="7.28515625" style="201" customWidth="1"/>
    <col min="14082" max="14082" width="6.140625" style="201" bestFit="1" customWidth="1"/>
    <col min="14083" max="14083" width="78" style="201" customWidth="1"/>
    <col min="14084" max="14084" width="20.7109375" style="201" customWidth="1"/>
    <col min="14085" max="14085" width="26" style="201" customWidth="1"/>
    <col min="14086" max="14086" width="37" style="201" bestFit="1" customWidth="1"/>
    <col min="14087" max="14095" width="0" style="201" hidden="1" customWidth="1"/>
    <col min="14096" max="14098" width="22.7109375" style="201" bestFit="1" customWidth="1"/>
    <col min="14099" max="14099" width="25.28515625" style="201" bestFit="1" customWidth="1"/>
    <col min="14100" max="14100" width="21" style="201" bestFit="1" customWidth="1"/>
    <col min="14101" max="14101" width="8.28515625" style="201" customWidth="1"/>
    <col min="14102" max="14102" width="19" style="201" bestFit="1" customWidth="1"/>
    <col min="14103" max="14103" width="20.5703125" style="201" bestFit="1" customWidth="1"/>
    <col min="14104" max="14104" width="19" style="201" customWidth="1"/>
    <col min="14105" max="14311" width="11.42578125" style="201" customWidth="1"/>
    <col min="14312" max="14314" width="7.28515625" style="201" customWidth="1"/>
    <col min="14315" max="14315" width="0" style="201" hidden="1" customWidth="1"/>
    <col min="14316" max="14316" width="7.28515625" style="201" customWidth="1"/>
    <col min="14317" max="14317" width="66.140625" style="201" customWidth="1"/>
    <col min="14318" max="14318" width="0" style="201" hidden="1" customWidth="1"/>
    <col min="14319" max="14319" width="28" style="201" customWidth="1"/>
    <col min="14320" max="14320" width="32.140625" style="201" customWidth="1"/>
    <col min="14321" max="14321" width="39.85546875" style="201" bestFit="1" customWidth="1"/>
    <col min="14322" max="14322" width="0" style="201" hidden="1" customWidth="1"/>
    <col min="14323" max="14323" width="7.28515625" style="201" customWidth="1"/>
    <col min="14324" max="14324" width="0" style="201" hidden="1" customWidth="1"/>
    <col min="14325" max="14325" width="7.28515625" style="201" customWidth="1"/>
    <col min="14326" max="14326" width="59.5703125" style="201" customWidth="1"/>
    <col min="14327" max="14327" width="0" style="201" hidden="1" customWidth="1"/>
    <col min="14328" max="14328" width="23.85546875" style="201" customWidth="1"/>
    <col min="14329" max="14329" width="27.42578125" style="201" customWidth="1"/>
    <col min="14330" max="14330" width="28" style="201" customWidth="1"/>
    <col min="14331" max="14333" width="0" style="201" hidden="1" customWidth="1"/>
    <col min="14334" max="14334" width="7.28515625" style="201" customWidth="1"/>
    <col min="14335" max="14335" width="6.140625" style="201" bestFit="1" customWidth="1"/>
    <col min="14336" max="14336" width="76.85546875" style="201"/>
    <col min="14337" max="14337" width="7.28515625" style="201" customWidth="1"/>
    <col min="14338" max="14338" width="6.140625" style="201" bestFit="1" customWidth="1"/>
    <col min="14339" max="14339" width="78" style="201" customWidth="1"/>
    <col min="14340" max="14340" width="20.7109375" style="201" customWidth="1"/>
    <col min="14341" max="14341" width="26" style="201" customWidth="1"/>
    <col min="14342" max="14342" width="37" style="201" bestFit="1" customWidth="1"/>
    <col min="14343" max="14351" width="0" style="201" hidden="1" customWidth="1"/>
    <col min="14352" max="14354" width="22.7109375" style="201" bestFit="1" customWidth="1"/>
    <col min="14355" max="14355" width="25.28515625" style="201" bestFit="1" customWidth="1"/>
    <col min="14356" max="14356" width="21" style="201" bestFit="1" customWidth="1"/>
    <col min="14357" max="14357" width="8.28515625" style="201" customWidth="1"/>
    <col min="14358" max="14358" width="19" style="201" bestFit="1" customWidth="1"/>
    <col min="14359" max="14359" width="20.5703125" style="201" bestFit="1" customWidth="1"/>
    <col min="14360" max="14360" width="19" style="201" customWidth="1"/>
    <col min="14361" max="14567" width="11.42578125" style="201" customWidth="1"/>
    <col min="14568" max="14570" width="7.28515625" style="201" customWidth="1"/>
    <col min="14571" max="14571" width="0" style="201" hidden="1" customWidth="1"/>
    <col min="14572" max="14572" width="7.28515625" style="201" customWidth="1"/>
    <col min="14573" max="14573" width="66.140625" style="201" customWidth="1"/>
    <col min="14574" max="14574" width="0" style="201" hidden="1" customWidth="1"/>
    <col min="14575" max="14575" width="28" style="201" customWidth="1"/>
    <col min="14576" max="14576" width="32.140625" style="201" customWidth="1"/>
    <col min="14577" max="14577" width="39.85546875" style="201" bestFit="1" customWidth="1"/>
    <col min="14578" max="14578" width="0" style="201" hidden="1" customWidth="1"/>
    <col min="14579" max="14579" width="7.28515625" style="201" customWidth="1"/>
    <col min="14580" max="14580" width="0" style="201" hidden="1" customWidth="1"/>
    <col min="14581" max="14581" width="7.28515625" style="201" customWidth="1"/>
    <col min="14582" max="14582" width="59.5703125" style="201" customWidth="1"/>
    <col min="14583" max="14583" width="0" style="201" hidden="1" customWidth="1"/>
    <col min="14584" max="14584" width="23.85546875" style="201" customWidth="1"/>
    <col min="14585" max="14585" width="27.42578125" style="201" customWidth="1"/>
    <col min="14586" max="14586" width="28" style="201" customWidth="1"/>
    <col min="14587" max="14589" width="0" style="201" hidden="1" customWidth="1"/>
    <col min="14590" max="14590" width="7.28515625" style="201" customWidth="1"/>
    <col min="14591" max="14591" width="6.140625" style="201" bestFit="1" customWidth="1"/>
    <col min="14592" max="14592" width="76.85546875" style="201"/>
    <col min="14593" max="14593" width="7.28515625" style="201" customWidth="1"/>
    <col min="14594" max="14594" width="6.140625" style="201" bestFit="1" customWidth="1"/>
    <col min="14595" max="14595" width="78" style="201" customWidth="1"/>
    <col min="14596" max="14596" width="20.7109375" style="201" customWidth="1"/>
    <col min="14597" max="14597" width="26" style="201" customWidth="1"/>
    <col min="14598" max="14598" width="37" style="201" bestFit="1" customWidth="1"/>
    <col min="14599" max="14607" width="0" style="201" hidden="1" customWidth="1"/>
    <col min="14608" max="14610" width="22.7109375" style="201" bestFit="1" customWidth="1"/>
    <col min="14611" max="14611" width="25.28515625" style="201" bestFit="1" customWidth="1"/>
    <col min="14612" max="14612" width="21" style="201" bestFit="1" customWidth="1"/>
    <col min="14613" max="14613" width="8.28515625" style="201" customWidth="1"/>
    <col min="14614" max="14614" width="19" style="201" bestFit="1" customWidth="1"/>
    <col min="14615" max="14615" width="20.5703125" style="201" bestFit="1" customWidth="1"/>
    <col min="14616" max="14616" width="19" style="201" customWidth="1"/>
    <col min="14617" max="14823" width="11.42578125" style="201" customWidth="1"/>
    <col min="14824" max="14826" width="7.28515625" style="201" customWidth="1"/>
    <col min="14827" max="14827" width="0" style="201" hidden="1" customWidth="1"/>
    <col min="14828" max="14828" width="7.28515625" style="201" customWidth="1"/>
    <col min="14829" max="14829" width="66.140625" style="201" customWidth="1"/>
    <col min="14830" max="14830" width="0" style="201" hidden="1" customWidth="1"/>
    <col min="14831" max="14831" width="28" style="201" customWidth="1"/>
    <col min="14832" max="14832" width="32.140625" style="201" customWidth="1"/>
    <col min="14833" max="14833" width="39.85546875" style="201" bestFit="1" customWidth="1"/>
    <col min="14834" max="14834" width="0" style="201" hidden="1" customWidth="1"/>
    <col min="14835" max="14835" width="7.28515625" style="201" customWidth="1"/>
    <col min="14836" max="14836" width="0" style="201" hidden="1" customWidth="1"/>
    <col min="14837" max="14837" width="7.28515625" style="201" customWidth="1"/>
    <col min="14838" max="14838" width="59.5703125" style="201" customWidth="1"/>
    <col min="14839" max="14839" width="0" style="201" hidden="1" customWidth="1"/>
    <col min="14840" max="14840" width="23.85546875" style="201" customWidth="1"/>
    <col min="14841" max="14841" width="27.42578125" style="201" customWidth="1"/>
    <col min="14842" max="14842" width="28" style="201" customWidth="1"/>
    <col min="14843" max="14845" width="0" style="201" hidden="1" customWidth="1"/>
    <col min="14846" max="14846" width="7.28515625" style="201" customWidth="1"/>
    <col min="14847" max="14847" width="6.140625" style="201" bestFit="1" customWidth="1"/>
    <col min="14848" max="14848" width="76.85546875" style="201"/>
    <col min="14849" max="14849" width="7.28515625" style="201" customWidth="1"/>
    <col min="14850" max="14850" width="6.140625" style="201" bestFit="1" customWidth="1"/>
    <col min="14851" max="14851" width="78" style="201" customWidth="1"/>
    <col min="14852" max="14852" width="20.7109375" style="201" customWidth="1"/>
    <col min="14853" max="14853" width="26" style="201" customWidth="1"/>
    <col min="14854" max="14854" width="37" style="201" bestFit="1" customWidth="1"/>
    <col min="14855" max="14863" width="0" style="201" hidden="1" customWidth="1"/>
    <col min="14864" max="14866" width="22.7109375" style="201" bestFit="1" customWidth="1"/>
    <col min="14867" max="14867" width="25.28515625" style="201" bestFit="1" customWidth="1"/>
    <col min="14868" max="14868" width="21" style="201" bestFit="1" customWidth="1"/>
    <col min="14869" max="14869" width="8.28515625" style="201" customWidth="1"/>
    <col min="14870" max="14870" width="19" style="201" bestFit="1" customWidth="1"/>
    <col min="14871" max="14871" width="20.5703125" style="201" bestFit="1" customWidth="1"/>
    <col min="14872" max="14872" width="19" style="201" customWidth="1"/>
    <col min="14873" max="15079" width="11.42578125" style="201" customWidth="1"/>
    <col min="15080" max="15082" width="7.28515625" style="201" customWidth="1"/>
    <col min="15083" max="15083" width="0" style="201" hidden="1" customWidth="1"/>
    <col min="15084" max="15084" width="7.28515625" style="201" customWidth="1"/>
    <col min="15085" max="15085" width="66.140625" style="201" customWidth="1"/>
    <col min="15086" max="15086" width="0" style="201" hidden="1" customWidth="1"/>
    <col min="15087" max="15087" width="28" style="201" customWidth="1"/>
    <col min="15088" max="15088" width="32.140625" style="201" customWidth="1"/>
    <col min="15089" max="15089" width="39.85546875" style="201" bestFit="1" customWidth="1"/>
    <col min="15090" max="15090" width="0" style="201" hidden="1" customWidth="1"/>
    <col min="15091" max="15091" width="7.28515625" style="201" customWidth="1"/>
    <col min="15092" max="15092" width="0" style="201" hidden="1" customWidth="1"/>
    <col min="15093" max="15093" width="7.28515625" style="201" customWidth="1"/>
    <col min="15094" max="15094" width="59.5703125" style="201" customWidth="1"/>
    <col min="15095" max="15095" width="0" style="201" hidden="1" customWidth="1"/>
    <col min="15096" max="15096" width="23.85546875" style="201" customWidth="1"/>
    <col min="15097" max="15097" width="27.42578125" style="201" customWidth="1"/>
    <col min="15098" max="15098" width="28" style="201" customWidth="1"/>
    <col min="15099" max="15101" width="0" style="201" hidden="1" customWidth="1"/>
    <col min="15102" max="15102" width="7.28515625" style="201" customWidth="1"/>
    <col min="15103" max="15103" width="6.140625" style="201" bestFit="1" customWidth="1"/>
    <col min="15104" max="15104" width="76.85546875" style="201"/>
    <col min="15105" max="15105" width="7.28515625" style="201" customWidth="1"/>
    <col min="15106" max="15106" width="6.140625" style="201" bestFit="1" customWidth="1"/>
    <col min="15107" max="15107" width="78" style="201" customWidth="1"/>
    <col min="15108" max="15108" width="20.7109375" style="201" customWidth="1"/>
    <col min="15109" max="15109" width="26" style="201" customWidth="1"/>
    <col min="15110" max="15110" width="37" style="201" bestFit="1" customWidth="1"/>
    <col min="15111" max="15119" width="0" style="201" hidden="1" customWidth="1"/>
    <col min="15120" max="15122" width="22.7109375" style="201" bestFit="1" customWidth="1"/>
    <col min="15123" max="15123" width="25.28515625" style="201" bestFit="1" customWidth="1"/>
    <col min="15124" max="15124" width="21" style="201" bestFit="1" customWidth="1"/>
    <col min="15125" max="15125" width="8.28515625" style="201" customWidth="1"/>
    <col min="15126" max="15126" width="19" style="201" bestFit="1" customWidth="1"/>
    <col min="15127" max="15127" width="20.5703125" style="201" bestFit="1" customWidth="1"/>
    <col min="15128" max="15128" width="19" style="201" customWidth="1"/>
    <col min="15129" max="15335" width="11.42578125" style="201" customWidth="1"/>
    <col min="15336" max="15338" width="7.28515625" style="201" customWidth="1"/>
    <col min="15339" max="15339" width="0" style="201" hidden="1" customWidth="1"/>
    <col min="15340" max="15340" width="7.28515625" style="201" customWidth="1"/>
    <col min="15341" max="15341" width="66.140625" style="201" customWidth="1"/>
    <col min="15342" max="15342" width="0" style="201" hidden="1" customWidth="1"/>
    <col min="15343" max="15343" width="28" style="201" customWidth="1"/>
    <col min="15344" max="15344" width="32.140625" style="201" customWidth="1"/>
    <col min="15345" max="15345" width="39.85546875" style="201" bestFit="1" customWidth="1"/>
    <col min="15346" max="15346" width="0" style="201" hidden="1" customWidth="1"/>
    <col min="15347" max="15347" width="7.28515625" style="201" customWidth="1"/>
    <col min="15348" max="15348" width="0" style="201" hidden="1" customWidth="1"/>
    <col min="15349" max="15349" width="7.28515625" style="201" customWidth="1"/>
    <col min="15350" max="15350" width="59.5703125" style="201" customWidth="1"/>
    <col min="15351" max="15351" width="0" style="201" hidden="1" customWidth="1"/>
    <col min="15352" max="15352" width="23.85546875" style="201" customWidth="1"/>
    <col min="15353" max="15353" width="27.42578125" style="201" customWidth="1"/>
    <col min="15354" max="15354" width="28" style="201" customWidth="1"/>
    <col min="15355" max="15357" width="0" style="201" hidden="1" customWidth="1"/>
    <col min="15358" max="15358" width="7.28515625" style="201" customWidth="1"/>
    <col min="15359" max="15359" width="6.140625" style="201" bestFit="1" customWidth="1"/>
    <col min="15360" max="15360" width="76.85546875" style="201"/>
    <col min="15361" max="15361" width="7.28515625" style="201" customWidth="1"/>
    <col min="15362" max="15362" width="6.140625" style="201" bestFit="1" customWidth="1"/>
    <col min="15363" max="15363" width="78" style="201" customWidth="1"/>
    <col min="15364" max="15364" width="20.7109375" style="201" customWidth="1"/>
    <col min="15365" max="15365" width="26" style="201" customWidth="1"/>
    <col min="15366" max="15366" width="37" style="201" bestFit="1" customWidth="1"/>
    <col min="15367" max="15375" width="0" style="201" hidden="1" customWidth="1"/>
    <col min="15376" max="15378" width="22.7109375" style="201" bestFit="1" customWidth="1"/>
    <col min="15379" max="15379" width="25.28515625" style="201" bestFit="1" customWidth="1"/>
    <col min="15380" max="15380" width="21" style="201" bestFit="1" customWidth="1"/>
    <col min="15381" max="15381" width="8.28515625" style="201" customWidth="1"/>
    <col min="15382" max="15382" width="19" style="201" bestFit="1" customWidth="1"/>
    <col min="15383" max="15383" width="20.5703125" style="201" bestFit="1" customWidth="1"/>
    <col min="15384" max="15384" width="19" style="201" customWidth="1"/>
    <col min="15385" max="15591" width="11.42578125" style="201" customWidth="1"/>
    <col min="15592" max="15594" width="7.28515625" style="201" customWidth="1"/>
    <col min="15595" max="15595" width="0" style="201" hidden="1" customWidth="1"/>
    <col min="15596" max="15596" width="7.28515625" style="201" customWidth="1"/>
    <col min="15597" max="15597" width="66.140625" style="201" customWidth="1"/>
    <col min="15598" max="15598" width="0" style="201" hidden="1" customWidth="1"/>
    <col min="15599" max="15599" width="28" style="201" customWidth="1"/>
    <col min="15600" max="15600" width="32.140625" style="201" customWidth="1"/>
    <col min="15601" max="15601" width="39.85546875" style="201" bestFit="1" customWidth="1"/>
    <col min="15602" max="15602" width="0" style="201" hidden="1" customWidth="1"/>
    <col min="15603" max="15603" width="7.28515625" style="201" customWidth="1"/>
    <col min="15604" max="15604" width="0" style="201" hidden="1" customWidth="1"/>
    <col min="15605" max="15605" width="7.28515625" style="201" customWidth="1"/>
    <col min="15606" max="15606" width="59.5703125" style="201" customWidth="1"/>
    <col min="15607" max="15607" width="0" style="201" hidden="1" customWidth="1"/>
    <col min="15608" max="15608" width="23.85546875" style="201" customWidth="1"/>
    <col min="15609" max="15609" width="27.42578125" style="201" customWidth="1"/>
    <col min="15610" max="15610" width="28" style="201" customWidth="1"/>
    <col min="15611" max="15613" width="0" style="201" hidden="1" customWidth="1"/>
    <col min="15614" max="15614" width="7.28515625" style="201" customWidth="1"/>
    <col min="15615" max="15615" width="6.140625" style="201" bestFit="1" customWidth="1"/>
    <col min="15616" max="15616" width="76.85546875" style="201"/>
    <col min="15617" max="15617" width="7.28515625" style="201" customWidth="1"/>
    <col min="15618" max="15618" width="6.140625" style="201" bestFit="1" customWidth="1"/>
    <col min="15619" max="15619" width="78" style="201" customWidth="1"/>
    <col min="15620" max="15620" width="20.7109375" style="201" customWidth="1"/>
    <col min="15621" max="15621" width="26" style="201" customWidth="1"/>
    <col min="15622" max="15622" width="37" style="201" bestFit="1" customWidth="1"/>
    <col min="15623" max="15631" width="0" style="201" hidden="1" customWidth="1"/>
    <col min="15632" max="15634" width="22.7109375" style="201" bestFit="1" customWidth="1"/>
    <col min="15635" max="15635" width="25.28515625" style="201" bestFit="1" customWidth="1"/>
    <col min="15636" max="15636" width="21" style="201" bestFit="1" customWidth="1"/>
    <col min="15637" max="15637" width="8.28515625" style="201" customWidth="1"/>
    <col min="15638" max="15638" width="19" style="201" bestFit="1" customWidth="1"/>
    <col min="15639" max="15639" width="20.5703125" style="201" bestFit="1" customWidth="1"/>
    <col min="15640" max="15640" width="19" style="201" customWidth="1"/>
    <col min="15641" max="15847" width="11.42578125" style="201" customWidth="1"/>
    <col min="15848" max="15850" width="7.28515625" style="201" customWidth="1"/>
    <col min="15851" max="15851" width="0" style="201" hidden="1" customWidth="1"/>
    <col min="15852" max="15852" width="7.28515625" style="201" customWidth="1"/>
    <col min="15853" max="15853" width="66.140625" style="201" customWidth="1"/>
    <col min="15854" max="15854" width="0" style="201" hidden="1" customWidth="1"/>
    <col min="15855" max="15855" width="28" style="201" customWidth="1"/>
    <col min="15856" max="15856" width="32.140625" style="201" customWidth="1"/>
    <col min="15857" max="15857" width="39.85546875" style="201" bestFit="1" customWidth="1"/>
    <col min="15858" max="15858" width="0" style="201" hidden="1" customWidth="1"/>
    <col min="15859" max="15859" width="7.28515625" style="201" customWidth="1"/>
    <col min="15860" max="15860" width="0" style="201" hidden="1" customWidth="1"/>
    <col min="15861" max="15861" width="7.28515625" style="201" customWidth="1"/>
    <col min="15862" max="15862" width="59.5703125" style="201" customWidth="1"/>
    <col min="15863" max="15863" width="0" style="201" hidden="1" customWidth="1"/>
    <col min="15864" max="15864" width="23.85546875" style="201" customWidth="1"/>
    <col min="15865" max="15865" width="27.42578125" style="201" customWidth="1"/>
    <col min="15866" max="15866" width="28" style="201" customWidth="1"/>
    <col min="15867" max="15869" width="0" style="201" hidden="1" customWidth="1"/>
    <col min="15870" max="15870" width="7.28515625" style="201" customWidth="1"/>
    <col min="15871" max="15871" width="6.140625" style="201" bestFit="1" customWidth="1"/>
    <col min="15872" max="15872" width="76.85546875" style="201"/>
    <col min="15873" max="15873" width="7.28515625" style="201" customWidth="1"/>
    <col min="15874" max="15874" width="6.140625" style="201" bestFit="1" customWidth="1"/>
    <col min="15875" max="15875" width="78" style="201" customWidth="1"/>
    <col min="15876" max="15876" width="20.7109375" style="201" customWidth="1"/>
    <col min="15877" max="15877" width="26" style="201" customWidth="1"/>
    <col min="15878" max="15878" width="37" style="201" bestFit="1" customWidth="1"/>
    <col min="15879" max="15887" width="0" style="201" hidden="1" customWidth="1"/>
    <col min="15888" max="15890" width="22.7109375" style="201" bestFit="1" customWidth="1"/>
    <col min="15891" max="15891" width="25.28515625" style="201" bestFit="1" customWidth="1"/>
    <col min="15892" max="15892" width="21" style="201" bestFit="1" customWidth="1"/>
    <col min="15893" max="15893" width="8.28515625" style="201" customWidth="1"/>
    <col min="15894" max="15894" width="19" style="201" bestFit="1" customWidth="1"/>
    <col min="15895" max="15895" width="20.5703125" style="201" bestFit="1" customWidth="1"/>
    <col min="15896" max="15896" width="19" style="201" customWidth="1"/>
    <col min="15897" max="16103" width="11.42578125" style="201" customWidth="1"/>
    <col min="16104" max="16106" width="7.28515625" style="201" customWidth="1"/>
    <col min="16107" max="16107" width="0" style="201" hidden="1" customWidth="1"/>
    <col min="16108" max="16108" width="7.28515625" style="201" customWidth="1"/>
    <col min="16109" max="16109" width="66.140625" style="201" customWidth="1"/>
    <col min="16110" max="16110" width="0" style="201" hidden="1" customWidth="1"/>
    <col min="16111" max="16111" width="28" style="201" customWidth="1"/>
    <col min="16112" max="16112" width="32.140625" style="201" customWidth="1"/>
    <col min="16113" max="16113" width="39.85546875" style="201" bestFit="1" customWidth="1"/>
    <col min="16114" max="16114" width="0" style="201" hidden="1" customWidth="1"/>
    <col min="16115" max="16115" width="7.28515625" style="201" customWidth="1"/>
    <col min="16116" max="16116" width="0" style="201" hidden="1" customWidth="1"/>
    <col min="16117" max="16117" width="7.28515625" style="201" customWidth="1"/>
    <col min="16118" max="16118" width="59.5703125" style="201" customWidth="1"/>
    <col min="16119" max="16119" width="0" style="201" hidden="1" customWidth="1"/>
    <col min="16120" max="16120" width="23.85546875" style="201" customWidth="1"/>
    <col min="16121" max="16121" width="27.42578125" style="201" customWidth="1"/>
    <col min="16122" max="16122" width="28" style="201" customWidth="1"/>
    <col min="16123" max="16125" width="0" style="201" hidden="1" customWidth="1"/>
    <col min="16126" max="16126" width="7.28515625" style="201" customWidth="1"/>
    <col min="16127" max="16127" width="6.140625" style="201" bestFit="1" customWidth="1"/>
    <col min="16128" max="16128" width="76.85546875" style="201"/>
    <col min="16129" max="16129" width="7.28515625" style="201" customWidth="1"/>
    <col min="16130" max="16130" width="6.140625" style="201" bestFit="1" customWidth="1"/>
    <col min="16131" max="16131" width="78" style="201" customWidth="1"/>
    <col min="16132" max="16132" width="20.7109375" style="201" customWidth="1"/>
    <col min="16133" max="16133" width="26" style="201" customWidth="1"/>
    <col min="16134" max="16134" width="37" style="201" bestFit="1" customWidth="1"/>
    <col min="16135" max="16143" width="0" style="201" hidden="1" customWidth="1"/>
    <col min="16144" max="16146" width="22.7109375" style="201" bestFit="1" customWidth="1"/>
    <col min="16147" max="16147" width="25.28515625" style="201" bestFit="1" customWidth="1"/>
    <col min="16148" max="16148" width="21" style="201" bestFit="1" customWidth="1"/>
    <col min="16149" max="16149" width="8.28515625" style="201" customWidth="1"/>
    <col min="16150" max="16150" width="19" style="201" bestFit="1" customWidth="1"/>
    <col min="16151" max="16151" width="20.5703125" style="201" bestFit="1" customWidth="1"/>
    <col min="16152" max="16152" width="19" style="201" customWidth="1"/>
    <col min="16153" max="16359" width="11.42578125" style="201" customWidth="1"/>
    <col min="16360" max="16362" width="7.28515625" style="201" customWidth="1"/>
    <col min="16363" max="16363" width="0" style="201" hidden="1" customWidth="1"/>
    <col min="16364" max="16364" width="7.28515625" style="201" customWidth="1"/>
    <col min="16365" max="16365" width="66.140625" style="201" customWidth="1"/>
    <col min="16366" max="16366" width="0" style="201" hidden="1" customWidth="1"/>
    <col min="16367" max="16367" width="28" style="201" customWidth="1"/>
    <col min="16368" max="16368" width="32.140625" style="201" customWidth="1"/>
    <col min="16369" max="16369" width="39.85546875" style="201" bestFit="1" customWidth="1"/>
    <col min="16370" max="16370" width="0" style="201" hidden="1" customWidth="1"/>
    <col min="16371" max="16371" width="7.28515625" style="201" customWidth="1"/>
    <col min="16372" max="16372" width="0" style="201" hidden="1" customWidth="1"/>
    <col min="16373" max="16373" width="7.28515625" style="201" customWidth="1"/>
    <col min="16374" max="16374" width="59.5703125" style="201" customWidth="1"/>
    <col min="16375" max="16375" width="0" style="201" hidden="1" customWidth="1"/>
    <col min="16376" max="16376" width="23.85546875" style="201" customWidth="1"/>
    <col min="16377" max="16377" width="27.42578125" style="201" customWidth="1"/>
    <col min="16378" max="16378" width="28" style="201" customWidth="1"/>
    <col min="16379" max="16381" width="0" style="201" hidden="1" customWidth="1"/>
    <col min="16382" max="16382" width="7.28515625" style="201" customWidth="1"/>
    <col min="16383" max="16383" width="6.140625" style="201" bestFit="1" customWidth="1"/>
    <col min="16384" max="16384" width="76.85546875" style="201"/>
  </cols>
  <sheetData>
    <row r="1" spans="1:22" ht="27.75" customHeight="1" x14ac:dyDescent="0.25">
      <c r="A1" s="93"/>
      <c r="B1" s="93"/>
      <c r="C1" s="199" t="s">
        <v>0</v>
      </c>
      <c r="D1" s="199"/>
      <c r="E1" s="200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</row>
    <row r="2" spans="1:22" ht="27.75" customHeight="1" x14ac:dyDescent="0.25">
      <c r="A2" s="93"/>
      <c r="B2" s="93"/>
      <c r="C2" s="199" t="s">
        <v>1</v>
      </c>
      <c r="D2" s="199"/>
      <c r="E2" s="200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2" ht="27.75" customHeight="1" x14ac:dyDescent="0.25">
      <c r="A3" s="93"/>
      <c r="B3" s="93"/>
      <c r="C3" s="199" t="s">
        <v>2</v>
      </c>
      <c r="D3" s="199"/>
      <c r="E3" s="200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</row>
    <row r="4" spans="1:22" ht="27.75" customHeight="1" x14ac:dyDescent="0.25">
      <c r="A4" s="93"/>
      <c r="B4" s="93"/>
      <c r="C4" s="202" t="s">
        <v>3</v>
      </c>
      <c r="D4" s="202"/>
      <c r="E4" s="203"/>
      <c r="F4" s="203"/>
      <c r="G4" s="203"/>
      <c r="H4" s="203"/>
      <c r="I4" s="203"/>
      <c r="J4" s="203"/>
      <c r="K4" s="203"/>
      <c r="L4" s="203"/>
      <c r="R4" s="93"/>
      <c r="S4" s="93"/>
      <c r="T4" s="93"/>
    </row>
    <row r="5" spans="1:22" ht="27.75" customHeight="1" x14ac:dyDescent="0.25">
      <c r="A5" s="93"/>
      <c r="B5" s="93"/>
      <c r="C5" s="204" t="s">
        <v>145</v>
      </c>
      <c r="D5" s="204"/>
      <c r="E5" s="205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6" spans="1:22" ht="51" customHeight="1" x14ac:dyDescent="0.4">
      <c r="A6" s="93"/>
      <c r="B6" s="93"/>
      <c r="C6" s="204"/>
      <c r="D6" s="204"/>
      <c r="E6" s="358" t="s">
        <v>144</v>
      </c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</row>
    <row r="7" spans="1:22" ht="27.75" hidden="1" customHeight="1" x14ac:dyDescent="0.25">
      <c r="A7" s="93"/>
      <c r="B7" s="93"/>
      <c r="C7" s="204"/>
      <c r="D7" s="206" t="s">
        <v>4</v>
      </c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</row>
    <row r="8" spans="1:22" ht="27.75" customHeight="1" x14ac:dyDescent="0.25">
      <c r="A8" s="93"/>
      <c r="B8" s="93"/>
      <c r="C8" s="207" t="s">
        <v>176</v>
      </c>
      <c r="D8" s="207"/>
      <c r="E8" s="321"/>
      <c r="F8" s="322"/>
      <c r="G8" s="202"/>
      <c r="H8" s="93"/>
      <c r="I8" s="93"/>
      <c r="L8" s="93"/>
      <c r="M8" s="93"/>
      <c r="N8" s="93"/>
      <c r="O8" s="93"/>
      <c r="P8" s="93"/>
      <c r="Q8" s="93"/>
      <c r="R8" s="93"/>
      <c r="S8" s="93"/>
      <c r="T8" s="93"/>
    </row>
    <row r="9" spans="1:22" ht="27.75" customHeight="1" x14ac:dyDescent="0.25">
      <c r="A9" s="93"/>
      <c r="B9" s="93"/>
      <c r="C9" s="207" t="s">
        <v>177</v>
      </c>
      <c r="D9" s="207"/>
      <c r="E9" s="321"/>
      <c r="F9" s="322"/>
      <c r="G9" s="32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</row>
    <row r="10" spans="1:22" ht="21.75" hidden="1" customHeight="1" x14ac:dyDescent="0.25">
      <c r="A10" s="93"/>
      <c r="B10" s="93"/>
      <c r="C10" s="207" t="s">
        <v>5</v>
      </c>
      <c r="D10" s="207"/>
      <c r="E10" s="208"/>
      <c r="F10" s="199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</row>
    <row r="11" spans="1:22" ht="21.75" hidden="1" customHeight="1" x14ac:dyDescent="0.25">
      <c r="A11" s="93"/>
      <c r="B11" s="93"/>
      <c r="C11" s="209"/>
      <c r="D11" s="209"/>
      <c r="E11" s="93"/>
      <c r="F11" s="199" t="s">
        <v>6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</row>
    <row r="12" spans="1:22" ht="15" customHeight="1" thickBot="1" x14ac:dyDescent="0.3">
      <c r="A12" s="210"/>
      <c r="B12" s="93"/>
      <c r="C12" s="93"/>
      <c r="D12" s="93"/>
      <c r="E12" s="200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</row>
    <row r="13" spans="1:22" ht="57" customHeight="1" thickBot="1" x14ac:dyDescent="0.3">
      <c r="A13" s="210"/>
      <c r="B13" s="93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22" s="93" customFormat="1" ht="20.100000000000001" customHeight="1" thickBot="1" x14ac:dyDescent="0.3">
      <c r="A14" s="210"/>
      <c r="B14" s="137"/>
      <c r="C14" s="99" t="s">
        <v>24</v>
      </c>
      <c r="D14" s="100"/>
      <c r="E14" s="101" t="s">
        <v>25</v>
      </c>
      <c r="F14" s="102" t="s">
        <v>25</v>
      </c>
      <c r="G14" s="138" t="s">
        <v>26</v>
      </c>
      <c r="H14" s="100" t="s">
        <v>26</v>
      </c>
      <c r="I14" s="100" t="s">
        <v>26</v>
      </c>
      <c r="J14" s="100" t="s">
        <v>26</v>
      </c>
      <c r="K14" s="100" t="s">
        <v>26</v>
      </c>
      <c r="L14" s="100" t="s">
        <v>26</v>
      </c>
      <c r="M14" s="100" t="s">
        <v>26</v>
      </c>
      <c r="N14" s="100" t="s">
        <v>26</v>
      </c>
      <c r="O14" s="100" t="s">
        <v>26</v>
      </c>
      <c r="P14" s="100" t="s">
        <v>26</v>
      </c>
      <c r="Q14" s="100" t="s">
        <v>26</v>
      </c>
      <c r="R14" s="100" t="s">
        <v>26</v>
      </c>
      <c r="S14" s="138" t="s">
        <v>29</v>
      </c>
      <c r="T14" s="138"/>
    </row>
    <row r="15" spans="1:22" s="93" customFormat="1" ht="20.100000000000001" customHeight="1" thickBot="1" x14ac:dyDescent="0.3">
      <c r="A15" s="211"/>
      <c r="B15" s="140">
        <v>1</v>
      </c>
      <c r="C15" s="94" t="s">
        <v>30</v>
      </c>
      <c r="D15" s="106" t="s">
        <v>31</v>
      </c>
      <c r="E15" s="107">
        <f>+G15*12</f>
        <v>7170711972</v>
      </c>
      <c r="F15" s="108">
        <f>+S15</f>
        <v>2390237324</v>
      </c>
      <c r="G15" s="141">
        <v>597559331</v>
      </c>
      <c r="H15" s="141">
        <v>597559331</v>
      </c>
      <c r="I15" s="141">
        <v>597559331</v>
      </c>
      <c r="J15" s="142">
        <v>597559331</v>
      </c>
      <c r="K15" s="141"/>
      <c r="L15" s="141"/>
      <c r="M15" s="141"/>
      <c r="N15" s="141"/>
      <c r="O15" s="141"/>
      <c r="P15" s="141"/>
      <c r="Q15" s="141"/>
      <c r="R15" s="141"/>
      <c r="S15" s="143">
        <f t="shared" ref="S15:S80" si="0">SUM(G15:R15)</f>
        <v>2390237324</v>
      </c>
      <c r="T15" s="143">
        <f t="shared" ref="T15:T80" si="1">+F15-S15</f>
        <v>0</v>
      </c>
      <c r="V15" s="212"/>
    </row>
    <row r="16" spans="1:22" s="93" customFormat="1" ht="20.100000000000001" hidden="1" customHeight="1" thickBot="1" x14ac:dyDescent="0.3">
      <c r="A16" s="211"/>
      <c r="B16" s="145">
        <v>2</v>
      </c>
      <c r="C16" s="94" t="s">
        <v>32</v>
      </c>
      <c r="D16" s="106" t="s">
        <v>31</v>
      </c>
      <c r="E16" s="113">
        <f t="shared" ref="E16:E23" si="2">+G16*12</f>
        <v>0</v>
      </c>
      <c r="F16" s="114"/>
      <c r="G16" s="146"/>
      <c r="H16" s="146"/>
      <c r="I16" s="146"/>
      <c r="J16" s="147"/>
      <c r="K16" s="146"/>
      <c r="L16" s="146"/>
      <c r="M16" s="146"/>
      <c r="N16" s="146"/>
      <c r="O16" s="146"/>
      <c r="P16" s="146"/>
      <c r="Q16" s="146"/>
      <c r="R16" s="146"/>
      <c r="S16" s="148">
        <f t="shared" si="0"/>
        <v>0</v>
      </c>
      <c r="T16" s="143">
        <f t="shared" si="1"/>
        <v>0</v>
      </c>
      <c r="V16" s="212"/>
    </row>
    <row r="17" spans="1:22" s="93" customFormat="1" ht="20.100000000000001" hidden="1" customHeight="1" thickBot="1" x14ac:dyDescent="0.3">
      <c r="A17" s="211"/>
      <c r="B17" s="145">
        <v>3</v>
      </c>
      <c r="C17" s="94" t="s">
        <v>33</v>
      </c>
      <c r="D17" s="106" t="s">
        <v>31</v>
      </c>
      <c r="E17" s="118">
        <f t="shared" si="2"/>
        <v>0</v>
      </c>
      <c r="F17" s="114"/>
      <c r="G17" s="146"/>
      <c r="H17" s="146"/>
      <c r="I17" s="146"/>
      <c r="J17" s="147"/>
      <c r="K17" s="146"/>
      <c r="L17" s="146"/>
      <c r="M17" s="146"/>
      <c r="N17" s="146"/>
      <c r="O17" s="146"/>
      <c r="P17" s="146"/>
      <c r="Q17" s="146"/>
      <c r="R17" s="146"/>
      <c r="S17" s="148">
        <f t="shared" si="0"/>
        <v>0</v>
      </c>
      <c r="T17" s="143">
        <f t="shared" si="1"/>
        <v>0</v>
      </c>
      <c r="V17" s="212"/>
    </row>
    <row r="18" spans="1:22" s="93" customFormat="1" ht="20.100000000000001" hidden="1" customHeight="1" thickBot="1" x14ac:dyDescent="0.3">
      <c r="A18" s="211"/>
      <c r="B18" s="145">
        <v>2</v>
      </c>
      <c r="C18" s="94" t="s">
        <v>34</v>
      </c>
      <c r="D18" s="106" t="s">
        <v>31</v>
      </c>
      <c r="E18" s="113">
        <f t="shared" si="2"/>
        <v>0</v>
      </c>
      <c r="F18" s="114"/>
      <c r="G18" s="146"/>
      <c r="H18" s="146"/>
      <c r="I18" s="146"/>
      <c r="J18" s="147"/>
      <c r="K18" s="146"/>
      <c r="L18" s="146"/>
      <c r="M18" s="146"/>
      <c r="N18" s="146"/>
      <c r="O18" s="146"/>
      <c r="P18" s="146"/>
      <c r="Q18" s="146"/>
      <c r="R18" s="146"/>
      <c r="S18" s="148">
        <f t="shared" si="0"/>
        <v>0</v>
      </c>
      <c r="T18" s="143">
        <f t="shared" si="1"/>
        <v>0</v>
      </c>
      <c r="V18" s="212"/>
    </row>
    <row r="19" spans="1:22" s="93" customFormat="1" ht="20.100000000000001" customHeight="1" thickBot="1" x14ac:dyDescent="0.3">
      <c r="A19" s="211"/>
      <c r="B19" s="145">
        <v>3</v>
      </c>
      <c r="C19" s="94" t="s">
        <v>182</v>
      </c>
      <c r="D19" s="106" t="s">
        <v>31</v>
      </c>
      <c r="E19" s="113">
        <f>+G19*12</f>
        <v>26058072</v>
      </c>
      <c r="F19" s="114">
        <f>SUM(G19:R19)</f>
        <v>8686027</v>
      </c>
      <c r="G19" s="146">
        <f>2171506</f>
        <v>2171506</v>
      </c>
      <c r="H19" s="146">
        <v>2171507</v>
      </c>
      <c r="I19" s="146">
        <v>2171507</v>
      </c>
      <c r="J19" s="147">
        <v>2171507</v>
      </c>
      <c r="K19" s="146"/>
      <c r="L19" s="146"/>
      <c r="M19" s="146"/>
      <c r="N19" s="146"/>
      <c r="O19" s="146"/>
      <c r="P19" s="146"/>
      <c r="Q19" s="146"/>
      <c r="R19" s="146"/>
      <c r="S19" s="148">
        <f t="shared" si="0"/>
        <v>8686027</v>
      </c>
      <c r="T19" s="143">
        <f t="shared" si="1"/>
        <v>0</v>
      </c>
      <c r="V19" s="212"/>
    </row>
    <row r="20" spans="1:22" s="93" customFormat="1" ht="20.100000000000001" customHeight="1" thickBot="1" x14ac:dyDescent="0.3">
      <c r="A20" s="211"/>
      <c r="B20" s="145"/>
      <c r="C20" s="94" t="s">
        <v>207</v>
      </c>
      <c r="D20" s="106" t="s">
        <v>31</v>
      </c>
      <c r="E20" s="113"/>
      <c r="F20" s="114">
        <f>+G20</f>
        <v>4196148</v>
      </c>
      <c r="G20" s="146">
        <v>4196148</v>
      </c>
      <c r="H20" s="146"/>
      <c r="I20" s="146"/>
      <c r="J20" s="147"/>
      <c r="K20" s="146"/>
      <c r="L20" s="146"/>
      <c r="M20" s="146"/>
      <c r="N20" s="146"/>
      <c r="O20" s="146"/>
      <c r="P20" s="146"/>
      <c r="Q20" s="146"/>
      <c r="R20" s="146"/>
      <c r="S20" s="148">
        <f t="shared" si="0"/>
        <v>4196148</v>
      </c>
      <c r="T20" s="143"/>
      <c r="V20" s="212"/>
    </row>
    <row r="21" spans="1:22" s="93" customFormat="1" ht="19.5" hidden="1" customHeight="1" thickBot="1" x14ac:dyDescent="0.3">
      <c r="A21" s="211"/>
      <c r="B21" s="145">
        <v>5</v>
      </c>
      <c r="C21" s="94" t="s">
        <v>36</v>
      </c>
      <c r="D21" s="106" t="s">
        <v>31</v>
      </c>
      <c r="E21" s="113">
        <f t="shared" si="2"/>
        <v>0</v>
      </c>
      <c r="F21" s="114">
        <f t="shared" ref="F21:F24" si="3">SUM(G21:R21)</f>
        <v>0</v>
      </c>
      <c r="G21" s="146"/>
      <c r="H21" s="146"/>
      <c r="I21" s="146"/>
      <c r="J21" s="147"/>
      <c r="K21" s="146"/>
      <c r="L21" s="146"/>
      <c r="M21" s="146"/>
      <c r="N21" s="146"/>
      <c r="O21" s="146"/>
      <c r="P21" s="146"/>
      <c r="Q21" s="146"/>
      <c r="R21" s="146"/>
      <c r="S21" s="148">
        <f t="shared" si="0"/>
        <v>0</v>
      </c>
      <c r="T21" s="143">
        <f t="shared" si="1"/>
        <v>0</v>
      </c>
      <c r="V21" s="212"/>
    </row>
    <row r="22" spans="1:22" s="93" customFormat="1" ht="20.100000000000001" customHeight="1" thickBot="1" x14ac:dyDescent="0.3">
      <c r="A22" s="211"/>
      <c r="B22" s="145">
        <v>4</v>
      </c>
      <c r="C22" s="94" t="s">
        <v>37</v>
      </c>
      <c r="D22" s="106" t="s">
        <v>31</v>
      </c>
      <c r="E22" s="113">
        <f t="shared" si="2"/>
        <v>6874092</v>
      </c>
      <c r="F22" s="114">
        <f t="shared" si="3"/>
        <v>2291364</v>
      </c>
      <c r="G22" s="146">
        <v>572841</v>
      </c>
      <c r="H22" s="146">
        <v>572841</v>
      </c>
      <c r="I22" s="146">
        <v>572841</v>
      </c>
      <c r="J22" s="147">
        <v>572841</v>
      </c>
      <c r="K22" s="146"/>
      <c r="L22" s="146"/>
      <c r="M22" s="146"/>
      <c r="N22" s="146"/>
      <c r="O22" s="146"/>
      <c r="P22" s="146"/>
      <c r="Q22" s="146"/>
      <c r="R22" s="146"/>
      <c r="S22" s="148">
        <f t="shared" si="0"/>
        <v>2291364</v>
      </c>
      <c r="T22" s="143">
        <f t="shared" si="1"/>
        <v>0</v>
      </c>
      <c r="V22" s="212"/>
    </row>
    <row r="23" spans="1:22" s="93" customFormat="1" ht="20.100000000000001" hidden="1" customHeight="1" thickBot="1" x14ac:dyDescent="0.3">
      <c r="A23" s="211"/>
      <c r="B23" s="145">
        <v>7</v>
      </c>
      <c r="C23" s="94" t="s">
        <v>38</v>
      </c>
      <c r="D23" s="106" t="s">
        <v>31</v>
      </c>
      <c r="E23" s="113">
        <f t="shared" si="2"/>
        <v>0</v>
      </c>
      <c r="F23" s="114">
        <f t="shared" si="3"/>
        <v>0</v>
      </c>
      <c r="G23" s="146"/>
      <c r="H23" s="146"/>
      <c r="I23" s="146"/>
      <c r="J23" s="147"/>
      <c r="K23" s="146"/>
      <c r="L23" s="146"/>
      <c r="M23" s="146"/>
      <c r="N23" s="146"/>
      <c r="O23" s="146"/>
      <c r="P23" s="146"/>
      <c r="Q23" s="146"/>
      <c r="R23" s="146"/>
      <c r="S23" s="148">
        <f t="shared" si="0"/>
        <v>0</v>
      </c>
      <c r="T23" s="143">
        <f t="shared" si="1"/>
        <v>0</v>
      </c>
      <c r="V23" s="212"/>
    </row>
    <row r="24" spans="1:22" s="93" customFormat="1" ht="20.100000000000001" customHeight="1" thickBot="1" x14ac:dyDescent="0.3">
      <c r="A24" s="211"/>
      <c r="B24" s="145">
        <v>5</v>
      </c>
      <c r="C24" s="94" t="s">
        <v>39</v>
      </c>
      <c r="D24" s="106" t="s">
        <v>31</v>
      </c>
      <c r="E24" s="113">
        <f>+G24*12</f>
        <v>19061928</v>
      </c>
      <c r="F24" s="114">
        <f t="shared" si="3"/>
        <v>6353979</v>
      </c>
      <c r="G24" s="146">
        <v>1588494</v>
      </c>
      <c r="H24" s="146">
        <v>1588495</v>
      </c>
      <c r="I24" s="146">
        <v>1588495</v>
      </c>
      <c r="J24" s="147">
        <v>1588495</v>
      </c>
      <c r="K24" s="146"/>
      <c r="L24" s="146"/>
      <c r="M24" s="146"/>
      <c r="N24" s="146"/>
      <c r="O24" s="146"/>
      <c r="P24" s="146"/>
      <c r="Q24" s="146"/>
      <c r="R24" s="146"/>
      <c r="S24" s="148">
        <f t="shared" si="0"/>
        <v>6353979</v>
      </c>
      <c r="T24" s="143">
        <f t="shared" si="1"/>
        <v>0</v>
      </c>
      <c r="V24" s="212"/>
    </row>
    <row r="25" spans="1:22" s="93" customFormat="1" ht="20.100000000000001" hidden="1" customHeight="1" thickBot="1" x14ac:dyDescent="0.3">
      <c r="A25" s="211"/>
      <c r="B25" s="145">
        <v>6</v>
      </c>
      <c r="C25" s="94" t="s">
        <v>40</v>
      </c>
      <c r="D25" s="106"/>
      <c r="E25" s="113"/>
      <c r="F25" s="114"/>
      <c r="G25" s="146"/>
      <c r="H25" s="146"/>
      <c r="I25" s="146"/>
      <c r="J25" s="147"/>
      <c r="K25" s="146"/>
      <c r="L25" s="146"/>
      <c r="M25" s="146"/>
      <c r="N25" s="146"/>
      <c r="O25" s="146"/>
      <c r="P25" s="146"/>
      <c r="Q25" s="146"/>
      <c r="R25" s="146"/>
      <c r="S25" s="148">
        <f t="shared" si="0"/>
        <v>0</v>
      </c>
      <c r="T25" s="143">
        <f t="shared" si="1"/>
        <v>0</v>
      </c>
      <c r="U25" s="213"/>
      <c r="V25" s="212"/>
    </row>
    <row r="26" spans="1:22" s="93" customFormat="1" ht="20.100000000000001" hidden="1" customHeight="1" thickBot="1" x14ac:dyDescent="0.3">
      <c r="A26" s="211"/>
      <c r="B26" s="145">
        <v>7</v>
      </c>
      <c r="C26" s="94" t="s">
        <v>41</v>
      </c>
      <c r="D26" s="106"/>
      <c r="E26" s="113"/>
      <c r="F26" s="114"/>
      <c r="G26" s="146"/>
      <c r="H26" s="146"/>
      <c r="I26" s="146"/>
      <c r="J26" s="147"/>
      <c r="K26" s="146"/>
      <c r="L26" s="146"/>
      <c r="M26" s="146"/>
      <c r="N26" s="146"/>
      <c r="O26" s="146"/>
      <c r="P26" s="146"/>
      <c r="Q26" s="146"/>
      <c r="R26" s="146"/>
      <c r="S26" s="148">
        <f t="shared" si="0"/>
        <v>0</v>
      </c>
      <c r="T26" s="143">
        <f t="shared" si="1"/>
        <v>0</v>
      </c>
      <c r="U26" s="213"/>
      <c r="V26" s="212"/>
    </row>
    <row r="27" spans="1:22" s="93" customFormat="1" ht="20.100000000000001" hidden="1" customHeight="1" thickBot="1" x14ac:dyDescent="0.3">
      <c r="A27" s="211"/>
      <c r="B27" s="145"/>
      <c r="C27" s="94" t="s">
        <v>42</v>
      </c>
      <c r="D27" s="106"/>
      <c r="E27" s="113"/>
      <c r="F27" s="114"/>
      <c r="G27" s="146"/>
      <c r="H27" s="146"/>
      <c r="I27" s="146"/>
      <c r="J27" s="147"/>
      <c r="K27" s="146"/>
      <c r="L27" s="146"/>
      <c r="M27" s="146"/>
      <c r="N27" s="146"/>
      <c r="O27" s="146"/>
      <c r="P27" s="146"/>
      <c r="Q27" s="146"/>
      <c r="R27" s="146"/>
      <c r="S27" s="148">
        <f t="shared" si="0"/>
        <v>0</v>
      </c>
      <c r="T27" s="143">
        <f t="shared" si="1"/>
        <v>0</v>
      </c>
      <c r="V27" s="212"/>
    </row>
    <row r="28" spans="1:22" s="93" customFormat="1" ht="20.100000000000001" hidden="1" customHeight="1" thickBot="1" x14ac:dyDescent="0.3">
      <c r="A28" s="211"/>
      <c r="B28" s="145">
        <v>10</v>
      </c>
      <c r="C28" s="94" t="s">
        <v>43</v>
      </c>
      <c r="D28" s="106"/>
      <c r="E28" s="113"/>
      <c r="F28" s="114"/>
      <c r="G28" s="146"/>
      <c r="H28" s="146"/>
      <c r="I28" s="146"/>
      <c r="J28" s="147"/>
      <c r="K28" s="146"/>
      <c r="L28" s="146"/>
      <c r="M28" s="146"/>
      <c r="N28" s="146"/>
      <c r="O28" s="146"/>
      <c r="P28" s="146"/>
      <c r="Q28" s="146"/>
      <c r="R28" s="146"/>
      <c r="S28" s="148">
        <f t="shared" si="0"/>
        <v>0</v>
      </c>
      <c r="T28" s="143">
        <f t="shared" si="1"/>
        <v>0</v>
      </c>
      <c r="U28" s="213"/>
      <c r="V28" s="212"/>
    </row>
    <row r="29" spans="1:22" s="93" customFormat="1" ht="20.100000000000001" hidden="1" customHeight="1" thickBot="1" x14ac:dyDescent="0.3">
      <c r="A29" s="211"/>
      <c r="B29" s="145">
        <v>11</v>
      </c>
      <c r="C29" s="94" t="s">
        <v>44</v>
      </c>
      <c r="D29" s="106"/>
      <c r="E29" s="113"/>
      <c r="F29" s="114"/>
      <c r="G29" s="146"/>
      <c r="H29" s="146"/>
      <c r="I29" s="146"/>
      <c r="J29" s="147"/>
      <c r="K29" s="146"/>
      <c r="L29" s="146"/>
      <c r="M29" s="146"/>
      <c r="N29" s="146"/>
      <c r="O29" s="146"/>
      <c r="P29" s="146"/>
      <c r="Q29" s="146"/>
      <c r="R29" s="146"/>
      <c r="S29" s="148">
        <f t="shared" si="0"/>
        <v>0</v>
      </c>
      <c r="T29" s="143">
        <f t="shared" si="1"/>
        <v>0</v>
      </c>
      <c r="V29" s="212"/>
    </row>
    <row r="30" spans="1:22" s="93" customFormat="1" ht="20.100000000000001" hidden="1" customHeight="1" thickBot="1" x14ac:dyDescent="0.3">
      <c r="A30" s="211"/>
      <c r="B30" s="145">
        <v>12</v>
      </c>
      <c r="C30" s="94" t="s">
        <v>45</v>
      </c>
      <c r="D30" s="106"/>
      <c r="E30" s="113"/>
      <c r="F30" s="114"/>
      <c r="G30" s="146"/>
      <c r="H30" s="146"/>
      <c r="I30" s="146"/>
      <c r="J30" s="147"/>
      <c r="K30" s="146"/>
      <c r="L30" s="146"/>
      <c r="M30" s="146"/>
      <c r="N30" s="146"/>
      <c r="O30" s="146"/>
      <c r="P30" s="146"/>
      <c r="Q30" s="146"/>
      <c r="R30" s="146"/>
      <c r="S30" s="148">
        <f t="shared" si="0"/>
        <v>0</v>
      </c>
      <c r="T30" s="143">
        <f t="shared" si="1"/>
        <v>0</v>
      </c>
      <c r="V30" s="212"/>
    </row>
    <row r="31" spans="1:22" s="93" customFormat="1" ht="20.100000000000001" customHeight="1" thickBot="1" x14ac:dyDescent="0.3">
      <c r="A31" s="211"/>
      <c r="B31" s="145">
        <v>8</v>
      </c>
      <c r="C31" s="94" t="s">
        <v>46</v>
      </c>
      <c r="D31" s="106">
        <v>1893</v>
      </c>
      <c r="E31" s="113">
        <v>67867225</v>
      </c>
      <c r="F31" s="114">
        <f>+J31</f>
        <v>33933612</v>
      </c>
      <c r="G31" s="146"/>
      <c r="H31" s="146"/>
      <c r="I31" s="146"/>
      <c r="J31" s="147">
        <v>33933612</v>
      </c>
      <c r="K31" s="146"/>
      <c r="L31" s="146"/>
      <c r="M31" s="146"/>
      <c r="N31" s="146"/>
      <c r="O31" s="146"/>
      <c r="P31" s="146"/>
      <c r="Q31" s="146"/>
      <c r="R31" s="146"/>
      <c r="S31" s="148">
        <f t="shared" si="0"/>
        <v>33933612</v>
      </c>
      <c r="T31" s="143">
        <f t="shared" si="1"/>
        <v>0</v>
      </c>
      <c r="U31" s="213"/>
      <c r="V31" s="212"/>
    </row>
    <row r="32" spans="1:22" s="93" customFormat="1" ht="20.100000000000001" hidden="1" customHeight="1" thickBot="1" x14ac:dyDescent="0.3">
      <c r="A32" s="211"/>
      <c r="B32" s="145">
        <v>7</v>
      </c>
      <c r="C32" s="94" t="s">
        <v>47</v>
      </c>
      <c r="D32" s="106"/>
      <c r="E32" s="113"/>
      <c r="F32" s="114"/>
      <c r="G32" s="146"/>
      <c r="H32" s="146"/>
      <c r="I32" s="146"/>
      <c r="J32" s="147"/>
      <c r="K32" s="146"/>
      <c r="L32" s="146"/>
      <c r="M32" s="146"/>
      <c r="N32" s="146"/>
      <c r="O32" s="146"/>
      <c r="P32" s="146"/>
      <c r="Q32" s="146"/>
      <c r="R32" s="146"/>
      <c r="S32" s="148">
        <f t="shared" si="0"/>
        <v>0</v>
      </c>
      <c r="T32" s="143">
        <f t="shared" si="1"/>
        <v>0</v>
      </c>
      <c r="V32" s="212"/>
    </row>
    <row r="33" spans="1:36" s="93" customFormat="1" ht="20.100000000000001" hidden="1" customHeight="1" thickBot="1" x14ac:dyDescent="0.3">
      <c r="A33" s="211"/>
      <c r="B33" s="145">
        <v>9</v>
      </c>
      <c r="C33" s="94" t="s">
        <v>48</v>
      </c>
      <c r="D33" s="106" t="s">
        <v>31</v>
      </c>
      <c r="E33" s="113">
        <f>+G33*12</f>
        <v>0</v>
      </c>
      <c r="F33" s="114"/>
      <c r="G33" s="146"/>
      <c r="H33" s="146"/>
      <c r="I33" s="146"/>
      <c r="J33" s="147"/>
      <c r="K33" s="146"/>
      <c r="L33" s="146"/>
      <c r="M33" s="146"/>
      <c r="N33" s="146"/>
      <c r="O33" s="146"/>
      <c r="P33" s="146"/>
      <c r="Q33" s="146"/>
      <c r="R33" s="146"/>
      <c r="S33" s="148">
        <f t="shared" si="0"/>
        <v>0</v>
      </c>
      <c r="T33" s="143">
        <f t="shared" si="1"/>
        <v>0</v>
      </c>
      <c r="V33" s="212"/>
    </row>
    <row r="34" spans="1:36" s="93" customFormat="1" ht="20.100000000000001" customHeight="1" thickBot="1" x14ac:dyDescent="0.3">
      <c r="A34" s="211"/>
      <c r="B34" s="145">
        <v>10</v>
      </c>
      <c r="C34" s="94" t="s">
        <v>49</v>
      </c>
      <c r="D34" s="106" t="s">
        <v>31</v>
      </c>
      <c r="E34" s="113">
        <f>+H34*12</f>
        <v>-18774024</v>
      </c>
      <c r="F34" s="114">
        <f>SUM(G34:R34)</f>
        <v>-6258008</v>
      </c>
      <c r="G34" s="146">
        <v>-1564502</v>
      </c>
      <c r="H34" s="146">
        <v>-1564502</v>
      </c>
      <c r="I34" s="146">
        <v>-1564502</v>
      </c>
      <c r="J34" s="147">
        <v>-1564502</v>
      </c>
      <c r="K34" s="146"/>
      <c r="L34" s="146"/>
      <c r="M34" s="146"/>
      <c r="N34" s="146"/>
      <c r="O34" s="146"/>
      <c r="P34" s="146"/>
      <c r="Q34" s="146"/>
      <c r="R34" s="146"/>
      <c r="S34" s="148">
        <f t="shared" si="0"/>
        <v>-6258008</v>
      </c>
      <c r="T34" s="143">
        <f t="shared" si="1"/>
        <v>0</v>
      </c>
      <c r="V34" s="212"/>
    </row>
    <row r="35" spans="1:36" s="93" customFormat="1" ht="20.100000000000001" hidden="1" customHeight="1" thickBot="1" x14ac:dyDescent="0.3">
      <c r="A35" s="211"/>
      <c r="B35" s="145">
        <v>11</v>
      </c>
      <c r="C35" s="94" t="s">
        <v>50</v>
      </c>
      <c r="D35" s="106" t="s">
        <v>31</v>
      </c>
      <c r="E35" s="113"/>
      <c r="F35" s="114"/>
      <c r="G35" s="146"/>
      <c r="H35" s="146"/>
      <c r="I35" s="146"/>
      <c r="J35" s="147"/>
      <c r="K35" s="146"/>
      <c r="L35" s="146"/>
      <c r="M35" s="146"/>
      <c r="N35" s="146"/>
      <c r="O35" s="146"/>
      <c r="P35" s="146"/>
      <c r="Q35" s="146"/>
      <c r="R35" s="146"/>
      <c r="S35" s="148">
        <f t="shared" si="0"/>
        <v>0</v>
      </c>
      <c r="T35" s="143">
        <f t="shared" si="1"/>
        <v>0</v>
      </c>
      <c r="V35" s="212"/>
    </row>
    <row r="36" spans="1:36" s="215" customFormat="1" ht="20.100000000000001" hidden="1" customHeight="1" thickBot="1" x14ac:dyDescent="0.3">
      <c r="A36" s="214"/>
      <c r="B36" s="145">
        <v>17</v>
      </c>
      <c r="C36" s="94" t="s">
        <v>51</v>
      </c>
      <c r="D36" s="106"/>
      <c r="E36" s="113"/>
      <c r="F36" s="114"/>
      <c r="G36" s="146"/>
      <c r="H36" s="146"/>
      <c r="I36" s="146"/>
      <c r="J36" s="147"/>
      <c r="K36" s="146"/>
      <c r="L36" s="146"/>
      <c r="M36" s="146"/>
      <c r="N36" s="146"/>
      <c r="O36" s="146"/>
      <c r="P36" s="146"/>
      <c r="Q36" s="146"/>
      <c r="R36" s="146"/>
      <c r="S36" s="148">
        <f t="shared" si="0"/>
        <v>0</v>
      </c>
      <c r="T36" s="143">
        <f t="shared" si="1"/>
        <v>0</v>
      </c>
      <c r="V36" s="216"/>
    </row>
    <row r="37" spans="1:36" s="218" customFormat="1" ht="20.100000000000001" hidden="1" customHeight="1" thickBot="1" x14ac:dyDescent="0.3">
      <c r="A37" s="217"/>
      <c r="B37" s="145">
        <v>18</v>
      </c>
      <c r="C37" s="94" t="s">
        <v>52</v>
      </c>
      <c r="D37" s="106"/>
      <c r="E37" s="113"/>
      <c r="F37" s="114"/>
      <c r="G37" s="146"/>
      <c r="H37" s="146"/>
      <c r="I37" s="146"/>
      <c r="J37" s="147"/>
      <c r="K37" s="146"/>
      <c r="L37" s="146"/>
      <c r="M37" s="146"/>
      <c r="N37" s="146"/>
      <c r="O37" s="146"/>
      <c r="P37" s="146"/>
      <c r="Q37" s="146"/>
      <c r="R37" s="146"/>
      <c r="S37" s="148">
        <f t="shared" si="0"/>
        <v>0</v>
      </c>
      <c r="T37" s="143">
        <f t="shared" si="1"/>
        <v>0</v>
      </c>
      <c r="V37" s="219"/>
    </row>
    <row r="38" spans="1:36" s="218" customFormat="1" ht="20.100000000000001" hidden="1" customHeight="1" thickBot="1" x14ac:dyDescent="0.3">
      <c r="A38" s="217"/>
      <c r="B38" s="145"/>
      <c r="C38" s="94" t="s">
        <v>53</v>
      </c>
      <c r="D38" s="106"/>
      <c r="E38" s="113"/>
      <c r="F38" s="114"/>
      <c r="G38" s="146"/>
      <c r="H38" s="146"/>
      <c r="I38" s="146"/>
      <c r="J38" s="147"/>
      <c r="K38" s="146"/>
      <c r="L38" s="146"/>
      <c r="M38" s="146"/>
      <c r="N38" s="146"/>
      <c r="O38" s="146"/>
      <c r="P38" s="146"/>
      <c r="Q38" s="146"/>
      <c r="R38" s="146"/>
      <c r="S38" s="148">
        <f t="shared" si="0"/>
        <v>0</v>
      </c>
      <c r="T38" s="143">
        <f t="shared" si="1"/>
        <v>0</v>
      </c>
      <c r="V38" s="219"/>
    </row>
    <row r="39" spans="1:36" s="93" customFormat="1" ht="20.100000000000001" customHeight="1" thickBot="1" x14ac:dyDescent="0.3">
      <c r="A39" s="211"/>
      <c r="B39" s="145">
        <v>12</v>
      </c>
      <c r="C39" s="94" t="s">
        <v>54</v>
      </c>
      <c r="D39" s="106">
        <v>1531</v>
      </c>
      <c r="E39" s="113">
        <v>134754963</v>
      </c>
      <c r="F39" s="114">
        <f>24173953+11229580</f>
        <v>35403533</v>
      </c>
      <c r="G39" s="146"/>
      <c r="H39" s="149"/>
      <c r="I39" s="146"/>
      <c r="J39" s="329">
        <f>22459160+11229580</f>
        <v>33688740</v>
      </c>
      <c r="K39" s="146"/>
      <c r="L39" s="146"/>
      <c r="M39" s="146"/>
      <c r="N39" s="146"/>
      <c r="O39" s="146"/>
      <c r="P39" s="146"/>
      <c r="Q39" s="146"/>
      <c r="R39" s="146"/>
      <c r="S39" s="148">
        <f t="shared" si="0"/>
        <v>33688740</v>
      </c>
      <c r="T39" s="143">
        <f t="shared" si="1"/>
        <v>1714793</v>
      </c>
      <c r="V39" s="212"/>
    </row>
    <row r="40" spans="1:36" s="93" customFormat="1" ht="19.5" hidden="1" customHeight="1" thickBot="1" x14ac:dyDescent="0.3">
      <c r="A40" s="211"/>
      <c r="B40" s="145">
        <v>20</v>
      </c>
      <c r="C40" s="94" t="s">
        <v>55</v>
      </c>
      <c r="D40" s="106" t="s">
        <v>31</v>
      </c>
      <c r="E40" s="113"/>
      <c r="F40" s="114"/>
      <c r="G40" s="146"/>
      <c r="H40" s="149"/>
      <c r="I40" s="146"/>
      <c r="J40" s="147"/>
      <c r="K40" s="146"/>
      <c r="L40" s="146"/>
      <c r="M40" s="146"/>
      <c r="N40" s="146"/>
      <c r="O40" s="146"/>
      <c r="P40" s="146"/>
      <c r="Q40" s="146"/>
      <c r="R40" s="146"/>
      <c r="S40" s="148">
        <f t="shared" si="0"/>
        <v>0</v>
      </c>
      <c r="T40" s="143">
        <f t="shared" si="1"/>
        <v>0</v>
      </c>
      <c r="V40" s="212"/>
    </row>
    <row r="41" spans="1:36" s="125" customFormat="1" ht="20.100000000000001" customHeight="1" thickBot="1" x14ac:dyDescent="0.3">
      <c r="A41" s="211"/>
      <c r="B41" s="145">
        <v>13</v>
      </c>
      <c r="C41" s="94" t="s">
        <v>56</v>
      </c>
      <c r="D41" s="106" t="s">
        <v>31</v>
      </c>
      <c r="E41" s="113"/>
      <c r="F41" s="114">
        <f>SUM(G41:R41)</f>
        <v>7807524</v>
      </c>
      <c r="G41" s="146">
        <v>901649</v>
      </c>
      <c r="H41" s="146">
        <v>1440429</v>
      </c>
      <c r="I41" s="146">
        <f>3123368+1171039</f>
        <v>4294407</v>
      </c>
      <c r="J41" s="147">
        <v>1171039</v>
      </c>
      <c r="K41" s="146"/>
      <c r="L41" s="146"/>
      <c r="M41" s="146"/>
      <c r="N41" s="146"/>
      <c r="O41" s="146"/>
      <c r="P41" s="146"/>
      <c r="Q41" s="146"/>
      <c r="R41" s="146"/>
      <c r="S41" s="148">
        <f t="shared" si="0"/>
        <v>7807524</v>
      </c>
      <c r="T41" s="143">
        <f t="shared" si="1"/>
        <v>0</v>
      </c>
      <c r="V41" s="212"/>
    </row>
    <row r="42" spans="1:36" s="125" customFormat="1" ht="20.100000000000001" hidden="1" customHeight="1" thickBot="1" x14ac:dyDescent="0.3">
      <c r="A42" s="211"/>
      <c r="B42" s="145">
        <v>22</v>
      </c>
      <c r="C42" s="94" t="s">
        <v>57</v>
      </c>
      <c r="D42" s="106" t="s">
        <v>31</v>
      </c>
      <c r="E42" s="113"/>
      <c r="F42" s="114"/>
      <c r="G42" s="146"/>
      <c r="H42" s="146"/>
      <c r="I42" s="146"/>
      <c r="J42" s="147"/>
      <c r="K42" s="146"/>
      <c r="L42" s="146"/>
      <c r="M42" s="146"/>
      <c r="N42" s="146"/>
      <c r="O42" s="146"/>
      <c r="P42" s="146"/>
      <c r="Q42" s="146"/>
      <c r="R42" s="146"/>
      <c r="S42" s="148">
        <f t="shared" si="0"/>
        <v>0</v>
      </c>
      <c r="T42" s="143">
        <f t="shared" si="1"/>
        <v>0</v>
      </c>
      <c r="V42" s="212"/>
    </row>
    <row r="43" spans="1:36" s="125" customFormat="1" ht="20.100000000000001" customHeight="1" thickBot="1" x14ac:dyDescent="0.3">
      <c r="A43" s="211"/>
      <c r="B43" s="145">
        <v>9</v>
      </c>
      <c r="C43" s="94" t="s">
        <v>58</v>
      </c>
      <c r="D43" s="106">
        <v>1531</v>
      </c>
      <c r="E43" s="113">
        <v>28544364</v>
      </c>
      <c r="F43" s="114">
        <f>9514788+9514788</f>
        <v>19029576</v>
      </c>
      <c r="G43" s="146"/>
      <c r="H43" s="146"/>
      <c r="I43" s="146"/>
      <c r="J43" s="147">
        <f>4757394+9514788</f>
        <v>14272182</v>
      </c>
      <c r="K43" s="146"/>
      <c r="L43" s="146"/>
      <c r="M43" s="146"/>
      <c r="N43" s="146"/>
      <c r="O43" s="146"/>
      <c r="P43" s="146"/>
      <c r="Q43" s="146"/>
      <c r="R43" s="146"/>
      <c r="S43" s="148">
        <f t="shared" si="0"/>
        <v>14272182</v>
      </c>
      <c r="T43" s="143">
        <f t="shared" si="1"/>
        <v>4757394</v>
      </c>
      <c r="U43" s="220"/>
      <c r="V43" s="212"/>
      <c r="W43" s="220"/>
      <c r="X43" s="220"/>
      <c r="Y43" s="220"/>
      <c r="Z43" s="220"/>
      <c r="AA43" s="220"/>
      <c r="AB43" s="221"/>
      <c r="AC43" s="129"/>
      <c r="AD43" s="220"/>
      <c r="AE43" s="220"/>
      <c r="AF43" s="220"/>
      <c r="AG43" s="220"/>
      <c r="AH43" s="220"/>
      <c r="AI43" s="220"/>
      <c r="AJ43" s="222"/>
    </row>
    <row r="44" spans="1:36" s="125" customFormat="1" ht="20.100000000000001" hidden="1" customHeight="1" thickBot="1" x14ac:dyDescent="0.3">
      <c r="A44" s="211"/>
      <c r="B44" s="145">
        <v>24</v>
      </c>
      <c r="C44" s="94" t="s">
        <v>59</v>
      </c>
      <c r="D44" s="106"/>
      <c r="E44" s="113"/>
      <c r="F44" s="114"/>
      <c r="G44" s="146"/>
      <c r="H44" s="146"/>
      <c r="I44" s="146"/>
      <c r="J44" s="147"/>
      <c r="K44" s="146"/>
      <c r="L44" s="146"/>
      <c r="M44" s="146"/>
      <c r="N44" s="146"/>
      <c r="O44" s="146"/>
      <c r="P44" s="146"/>
      <c r="Q44" s="146"/>
      <c r="R44" s="146"/>
      <c r="S44" s="148">
        <f t="shared" si="0"/>
        <v>0</v>
      </c>
      <c r="T44" s="143">
        <f t="shared" si="1"/>
        <v>0</v>
      </c>
      <c r="U44" s="220"/>
      <c r="V44" s="212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2"/>
    </row>
    <row r="45" spans="1:36" s="125" customFormat="1" ht="20.100000000000001" hidden="1" customHeight="1" thickBot="1" x14ac:dyDescent="0.3">
      <c r="A45" s="211"/>
      <c r="B45" s="145">
        <v>25</v>
      </c>
      <c r="C45" s="94" t="s">
        <v>60</v>
      </c>
      <c r="D45" s="106"/>
      <c r="E45" s="113"/>
      <c r="F45" s="114"/>
      <c r="G45" s="146"/>
      <c r="H45" s="146"/>
      <c r="I45" s="146"/>
      <c r="J45" s="147"/>
      <c r="K45" s="146"/>
      <c r="L45" s="146"/>
      <c r="M45" s="146"/>
      <c r="N45" s="146"/>
      <c r="O45" s="146"/>
      <c r="P45" s="146"/>
      <c r="Q45" s="146"/>
      <c r="R45" s="146"/>
      <c r="S45" s="148">
        <f t="shared" si="0"/>
        <v>0</v>
      </c>
      <c r="T45" s="143">
        <f t="shared" si="1"/>
        <v>0</v>
      </c>
      <c r="U45" s="220"/>
      <c r="V45" s="212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2"/>
    </row>
    <row r="46" spans="1:36" s="125" customFormat="1" ht="20.100000000000001" customHeight="1" thickBot="1" x14ac:dyDescent="0.3">
      <c r="A46" s="211"/>
      <c r="B46" s="145">
        <v>14</v>
      </c>
      <c r="C46" s="94" t="s">
        <v>61</v>
      </c>
      <c r="D46" s="106">
        <v>2103</v>
      </c>
      <c r="E46" s="120">
        <v>16307200</v>
      </c>
      <c r="F46" s="114">
        <f>+J46</f>
        <v>11415040</v>
      </c>
      <c r="G46" s="146"/>
      <c r="H46" s="146"/>
      <c r="I46" s="146"/>
      <c r="J46" s="147">
        <f>+E46*0.7</f>
        <v>11415040</v>
      </c>
      <c r="K46" s="146"/>
      <c r="L46" s="146"/>
      <c r="M46" s="146"/>
      <c r="N46" s="146"/>
      <c r="O46" s="146"/>
      <c r="P46" s="146"/>
      <c r="Q46" s="146"/>
      <c r="R46" s="146"/>
      <c r="S46" s="148">
        <f t="shared" si="0"/>
        <v>11415040</v>
      </c>
      <c r="T46" s="143">
        <f t="shared" si="1"/>
        <v>0</v>
      </c>
      <c r="U46" s="220"/>
      <c r="V46" s="212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2"/>
    </row>
    <row r="47" spans="1:36" s="125" customFormat="1" ht="20.100000000000001" customHeight="1" thickBot="1" x14ac:dyDescent="0.3">
      <c r="A47" s="211"/>
      <c r="B47" s="145">
        <v>15</v>
      </c>
      <c r="C47" s="94" t="s">
        <v>62</v>
      </c>
      <c r="D47" s="106">
        <v>2103</v>
      </c>
      <c r="E47" s="120">
        <v>152308300</v>
      </c>
      <c r="F47" s="114">
        <f>+J47</f>
        <v>106615810</v>
      </c>
      <c r="G47" s="146"/>
      <c r="H47" s="146"/>
      <c r="I47" s="146"/>
      <c r="J47" s="147">
        <f>+E47*0.7</f>
        <v>106615810</v>
      </c>
      <c r="K47" s="146"/>
      <c r="L47" s="146"/>
      <c r="M47" s="146"/>
      <c r="N47" s="146"/>
      <c r="O47" s="146"/>
      <c r="P47" s="146"/>
      <c r="Q47" s="146"/>
      <c r="R47" s="146"/>
      <c r="S47" s="148">
        <f t="shared" si="0"/>
        <v>106615810</v>
      </c>
      <c r="T47" s="143">
        <f t="shared" si="1"/>
        <v>0</v>
      </c>
      <c r="U47" s="220"/>
      <c r="V47" s="212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2"/>
    </row>
    <row r="48" spans="1:36" s="125" customFormat="1" ht="20.100000000000001" hidden="1" customHeight="1" thickBot="1" x14ac:dyDescent="0.3">
      <c r="A48" s="211"/>
      <c r="B48" s="145">
        <v>12</v>
      </c>
      <c r="C48" s="94" t="s">
        <v>63</v>
      </c>
      <c r="D48" s="106"/>
      <c r="E48" s="120"/>
      <c r="F48" s="114"/>
      <c r="G48" s="146"/>
      <c r="H48" s="146"/>
      <c r="I48" s="146"/>
      <c r="J48" s="147"/>
      <c r="K48" s="146"/>
      <c r="L48" s="146"/>
      <c r="M48" s="146"/>
      <c r="N48" s="146"/>
      <c r="O48" s="146"/>
      <c r="P48" s="146"/>
      <c r="Q48" s="146"/>
      <c r="R48" s="146"/>
      <c r="S48" s="148">
        <f t="shared" si="0"/>
        <v>0</v>
      </c>
      <c r="T48" s="143">
        <f t="shared" si="1"/>
        <v>0</v>
      </c>
      <c r="U48" s="220"/>
      <c r="V48" s="212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2"/>
    </row>
    <row r="49" spans="1:36" s="125" customFormat="1" ht="20.100000000000001" hidden="1" customHeight="1" thickBot="1" x14ac:dyDescent="0.3">
      <c r="A49" s="211"/>
      <c r="B49" s="145">
        <v>16</v>
      </c>
      <c r="C49" s="94" t="s">
        <v>64</v>
      </c>
      <c r="D49" s="106"/>
      <c r="E49" s="113"/>
      <c r="F49" s="114"/>
      <c r="G49" s="146"/>
      <c r="H49" s="146"/>
      <c r="I49" s="146"/>
      <c r="J49" s="147"/>
      <c r="K49" s="146"/>
      <c r="L49" s="146"/>
      <c r="M49" s="146"/>
      <c r="N49" s="146"/>
      <c r="O49" s="146"/>
      <c r="P49" s="146"/>
      <c r="Q49" s="146"/>
      <c r="R49" s="146"/>
      <c r="S49" s="148">
        <f t="shared" si="0"/>
        <v>0</v>
      </c>
      <c r="T49" s="143">
        <f t="shared" si="1"/>
        <v>0</v>
      </c>
      <c r="U49" s="220"/>
      <c r="V49" s="212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2"/>
    </row>
    <row r="50" spans="1:36" s="125" customFormat="1" ht="20.100000000000001" hidden="1" customHeight="1" thickBot="1" x14ac:dyDescent="0.3">
      <c r="A50" s="211"/>
      <c r="B50" s="145">
        <v>30</v>
      </c>
      <c r="C50" s="94" t="s">
        <v>65</v>
      </c>
      <c r="D50" s="106"/>
      <c r="E50" s="113"/>
      <c r="F50" s="114"/>
      <c r="G50" s="146"/>
      <c r="H50" s="146"/>
      <c r="I50" s="146"/>
      <c r="J50" s="147"/>
      <c r="K50" s="146"/>
      <c r="L50" s="146"/>
      <c r="M50" s="146"/>
      <c r="N50" s="146"/>
      <c r="O50" s="146"/>
      <c r="P50" s="146"/>
      <c r="Q50" s="146"/>
      <c r="R50" s="146"/>
      <c r="S50" s="148">
        <f t="shared" si="0"/>
        <v>0</v>
      </c>
      <c r="T50" s="143">
        <f t="shared" si="1"/>
        <v>0</v>
      </c>
      <c r="U50" s="220"/>
      <c r="V50" s="212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2"/>
    </row>
    <row r="51" spans="1:36" s="125" customFormat="1" ht="20.100000000000001" hidden="1" customHeight="1" thickBot="1" x14ac:dyDescent="0.3">
      <c r="A51" s="211"/>
      <c r="B51" s="145">
        <v>17</v>
      </c>
      <c r="C51" s="94" t="s">
        <v>66</v>
      </c>
      <c r="D51" s="106"/>
      <c r="E51" s="113"/>
      <c r="F51" s="114"/>
      <c r="G51" s="146"/>
      <c r="H51" s="146"/>
      <c r="I51" s="146"/>
      <c r="J51" s="147"/>
      <c r="K51" s="146"/>
      <c r="L51" s="146"/>
      <c r="M51" s="146"/>
      <c r="N51" s="146"/>
      <c r="O51" s="146"/>
      <c r="P51" s="146"/>
      <c r="Q51" s="146"/>
      <c r="R51" s="146"/>
      <c r="S51" s="148">
        <f t="shared" si="0"/>
        <v>0</v>
      </c>
      <c r="T51" s="143">
        <f t="shared" si="1"/>
        <v>0</v>
      </c>
      <c r="U51" s="220"/>
      <c r="V51" s="212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2"/>
    </row>
    <row r="52" spans="1:36" s="125" customFormat="1" ht="20.100000000000001" hidden="1" customHeight="1" thickBot="1" x14ac:dyDescent="0.3">
      <c r="A52" s="211"/>
      <c r="B52" s="145">
        <v>32</v>
      </c>
      <c r="C52" s="94" t="s">
        <v>67</v>
      </c>
      <c r="D52" s="106"/>
      <c r="E52" s="113"/>
      <c r="F52" s="114"/>
      <c r="G52" s="146"/>
      <c r="H52" s="146"/>
      <c r="I52" s="146"/>
      <c r="J52" s="147"/>
      <c r="K52" s="146"/>
      <c r="L52" s="146"/>
      <c r="M52" s="146"/>
      <c r="N52" s="146"/>
      <c r="O52" s="146"/>
      <c r="P52" s="146"/>
      <c r="Q52" s="146"/>
      <c r="R52" s="146"/>
      <c r="S52" s="148">
        <f t="shared" si="0"/>
        <v>0</v>
      </c>
      <c r="T52" s="143">
        <f t="shared" si="1"/>
        <v>0</v>
      </c>
      <c r="U52" s="220"/>
      <c r="V52" s="212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2"/>
    </row>
    <row r="53" spans="1:36" s="125" customFormat="1" ht="20.100000000000001" hidden="1" customHeight="1" thickBot="1" x14ac:dyDescent="0.3">
      <c r="A53" s="211"/>
      <c r="B53" s="145">
        <v>33</v>
      </c>
      <c r="C53" s="94" t="s">
        <v>68</v>
      </c>
      <c r="D53" s="106"/>
      <c r="E53" s="113"/>
      <c r="F53" s="114"/>
      <c r="G53" s="146"/>
      <c r="H53" s="146"/>
      <c r="I53" s="146"/>
      <c r="J53" s="147"/>
      <c r="K53" s="146"/>
      <c r="L53" s="146"/>
      <c r="M53" s="146"/>
      <c r="N53" s="146"/>
      <c r="O53" s="146"/>
      <c r="P53" s="146"/>
      <c r="Q53" s="146"/>
      <c r="R53" s="146"/>
      <c r="S53" s="148">
        <f t="shared" si="0"/>
        <v>0</v>
      </c>
      <c r="T53" s="143">
        <f t="shared" si="1"/>
        <v>0</v>
      </c>
      <c r="U53" s="220"/>
      <c r="V53" s="212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2"/>
    </row>
    <row r="54" spans="1:36" s="125" customFormat="1" ht="20.100000000000001" hidden="1" customHeight="1" thickBot="1" x14ac:dyDescent="0.3">
      <c r="A54" s="211"/>
      <c r="B54" s="145">
        <v>14</v>
      </c>
      <c r="C54" s="94" t="s">
        <v>69</v>
      </c>
      <c r="D54" s="106"/>
      <c r="E54" s="121"/>
      <c r="F54" s="114"/>
      <c r="G54" s="146"/>
      <c r="H54" s="146"/>
      <c r="I54" s="146"/>
      <c r="J54" s="147"/>
      <c r="K54" s="146"/>
      <c r="L54" s="146"/>
      <c r="M54" s="146"/>
      <c r="N54" s="146"/>
      <c r="O54" s="146"/>
      <c r="P54" s="146"/>
      <c r="Q54" s="146"/>
      <c r="R54" s="146"/>
      <c r="S54" s="148">
        <f t="shared" si="0"/>
        <v>0</v>
      </c>
      <c r="T54" s="143">
        <f t="shared" si="1"/>
        <v>0</v>
      </c>
      <c r="U54" s="220"/>
      <c r="V54" s="212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2"/>
    </row>
    <row r="55" spans="1:36" s="125" customFormat="1" ht="20.100000000000001" customHeight="1" thickBot="1" x14ac:dyDescent="0.3">
      <c r="A55" s="211"/>
      <c r="B55" s="145">
        <v>18</v>
      </c>
      <c r="C55" s="94" t="s">
        <v>70</v>
      </c>
      <c r="D55" s="106">
        <v>1556</v>
      </c>
      <c r="E55" s="122">
        <v>1770685</v>
      </c>
      <c r="F55" s="114">
        <f>+J55</f>
        <v>1239479.5</v>
      </c>
      <c r="G55" s="146"/>
      <c r="H55" s="146"/>
      <c r="I55" s="146"/>
      <c r="J55" s="147">
        <f>+E55*0.7</f>
        <v>1239479.5</v>
      </c>
      <c r="K55" s="146"/>
      <c r="L55" s="146"/>
      <c r="M55" s="146"/>
      <c r="N55" s="146"/>
      <c r="O55" s="146"/>
      <c r="P55" s="146"/>
      <c r="Q55" s="146"/>
      <c r="R55" s="146"/>
      <c r="S55" s="148">
        <f t="shared" si="0"/>
        <v>1239479.5</v>
      </c>
      <c r="T55" s="143">
        <f t="shared" si="1"/>
        <v>0</v>
      </c>
      <c r="U55" s="220"/>
      <c r="V55" s="212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2"/>
    </row>
    <row r="56" spans="1:36" s="125" customFormat="1" ht="20.100000000000001" customHeight="1" thickBot="1" x14ac:dyDescent="0.3">
      <c r="A56" s="211"/>
      <c r="B56" s="145">
        <v>19</v>
      </c>
      <c r="C56" s="94" t="s">
        <v>71</v>
      </c>
      <c r="D56" s="106">
        <v>1556</v>
      </c>
      <c r="E56" s="113">
        <v>78903720</v>
      </c>
      <c r="F56" s="114">
        <f>+J56</f>
        <v>55232604</v>
      </c>
      <c r="G56" s="146"/>
      <c r="H56" s="146"/>
      <c r="I56" s="146"/>
      <c r="J56" s="147">
        <f>+E56*0.7</f>
        <v>55232604</v>
      </c>
      <c r="K56" s="146"/>
      <c r="L56" s="146"/>
      <c r="M56" s="146"/>
      <c r="N56" s="146"/>
      <c r="O56" s="146"/>
      <c r="P56" s="146"/>
      <c r="Q56" s="146"/>
      <c r="R56" s="146"/>
      <c r="S56" s="148">
        <f t="shared" si="0"/>
        <v>55232604</v>
      </c>
      <c r="T56" s="143">
        <f t="shared" si="1"/>
        <v>0</v>
      </c>
      <c r="U56" s="220"/>
      <c r="V56" s="212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2"/>
    </row>
    <row r="57" spans="1:36" s="125" customFormat="1" ht="20.100000000000001" hidden="1" customHeight="1" thickBot="1" x14ac:dyDescent="0.3">
      <c r="A57" s="211"/>
      <c r="B57" s="145">
        <v>37</v>
      </c>
      <c r="C57" s="94" t="s">
        <v>72</v>
      </c>
      <c r="D57" s="106"/>
      <c r="E57" s="120"/>
      <c r="F57" s="114"/>
      <c r="G57" s="146"/>
      <c r="H57" s="146"/>
      <c r="I57" s="146"/>
      <c r="J57" s="147"/>
      <c r="K57" s="146"/>
      <c r="L57" s="146"/>
      <c r="M57" s="146"/>
      <c r="N57" s="146"/>
      <c r="O57" s="146"/>
      <c r="P57" s="146"/>
      <c r="Q57" s="146"/>
      <c r="R57" s="146"/>
      <c r="S57" s="148">
        <f t="shared" si="0"/>
        <v>0</v>
      </c>
      <c r="T57" s="143">
        <f t="shared" si="1"/>
        <v>0</v>
      </c>
      <c r="U57" s="220"/>
      <c r="V57" s="212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2"/>
    </row>
    <row r="58" spans="1:36" s="125" customFormat="1" ht="20.100000000000001" hidden="1" customHeight="1" thickBot="1" x14ac:dyDescent="0.3">
      <c r="A58" s="211"/>
      <c r="B58" s="145">
        <v>20</v>
      </c>
      <c r="C58" s="94" t="s">
        <v>73</v>
      </c>
      <c r="D58" s="106"/>
      <c r="E58" s="121"/>
      <c r="F58" s="114"/>
      <c r="G58" s="146"/>
      <c r="H58" s="146"/>
      <c r="I58" s="146"/>
      <c r="J58" s="147"/>
      <c r="K58" s="146"/>
      <c r="L58" s="146"/>
      <c r="M58" s="146"/>
      <c r="N58" s="146"/>
      <c r="O58" s="146"/>
      <c r="P58" s="146"/>
      <c r="Q58" s="146"/>
      <c r="R58" s="146"/>
      <c r="S58" s="148">
        <f t="shared" si="0"/>
        <v>0</v>
      </c>
      <c r="T58" s="143">
        <f t="shared" si="1"/>
        <v>0</v>
      </c>
      <c r="U58" s="220"/>
      <c r="V58" s="212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2"/>
    </row>
    <row r="59" spans="1:36" s="125" customFormat="1" ht="20.100000000000001" hidden="1" customHeight="1" thickBot="1" x14ac:dyDescent="0.3">
      <c r="A59" s="211"/>
      <c r="B59" s="145">
        <v>21</v>
      </c>
      <c r="C59" s="94" t="s">
        <v>74</v>
      </c>
      <c r="D59" s="106"/>
      <c r="E59" s="121"/>
      <c r="F59" s="114"/>
      <c r="G59" s="146"/>
      <c r="H59" s="146"/>
      <c r="I59" s="146"/>
      <c r="J59" s="147"/>
      <c r="K59" s="146"/>
      <c r="L59" s="146"/>
      <c r="M59" s="146"/>
      <c r="N59" s="146"/>
      <c r="O59" s="146"/>
      <c r="P59" s="146"/>
      <c r="Q59" s="146"/>
      <c r="R59" s="146"/>
      <c r="S59" s="148">
        <f t="shared" si="0"/>
        <v>0</v>
      </c>
      <c r="T59" s="143">
        <f t="shared" si="1"/>
        <v>0</v>
      </c>
      <c r="U59" s="220"/>
      <c r="V59" s="212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2"/>
    </row>
    <row r="60" spans="1:36" s="125" customFormat="1" ht="20.100000000000001" hidden="1" customHeight="1" thickBot="1" x14ac:dyDescent="0.3">
      <c r="A60" s="211"/>
      <c r="B60" s="145">
        <v>22</v>
      </c>
      <c r="C60" s="94" t="s">
        <v>75</v>
      </c>
      <c r="D60" s="106"/>
      <c r="E60" s="123"/>
      <c r="F60" s="114"/>
      <c r="G60" s="146"/>
      <c r="H60" s="146"/>
      <c r="I60" s="146"/>
      <c r="J60" s="147"/>
      <c r="K60" s="146"/>
      <c r="L60" s="146"/>
      <c r="M60" s="146"/>
      <c r="N60" s="146"/>
      <c r="O60" s="146"/>
      <c r="P60" s="146"/>
      <c r="Q60" s="146"/>
      <c r="R60" s="146"/>
      <c r="S60" s="148">
        <f t="shared" si="0"/>
        <v>0</v>
      </c>
      <c r="T60" s="143">
        <f t="shared" si="1"/>
        <v>0</v>
      </c>
      <c r="U60" s="220"/>
      <c r="V60" s="212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2"/>
    </row>
    <row r="61" spans="1:36" s="125" customFormat="1" ht="20.100000000000001" customHeight="1" thickBot="1" x14ac:dyDescent="0.3">
      <c r="A61" s="211"/>
      <c r="B61" s="145">
        <v>23</v>
      </c>
      <c r="C61" s="94" t="s">
        <v>76</v>
      </c>
      <c r="D61" s="106">
        <v>1555</v>
      </c>
      <c r="E61" s="123">
        <v>36122450</v>
      </c>
      <c r="F61" s="114">
        <f>+J61</f>
        <v>25285715</v>
      </c>
      <c r="G61" s="146"/>
      <c r="H61" s="146"/>
      <c r="I61" s="146"/>
      <c r="J61" s="147">
        <f>+E61*0.7</f>
        <v>25285715</v>
      </c>
      <c r="K61" s="146"/>
      <c r="L61" s="146"/>
      <c r="M61" s="146"/>
      <c r="N61" s="146"/>
      <c r="O61" s="146"/>
      <c r="P61" s="146"/>
      <c r="Q61" s="146"/>
      <c r="R61" s="146"/>
      <c r="S61" s="148">
        <f t="shared" si="0"/>
        <v>25285715</v>
      </c>
      <c r="T61" s="143">
        <f t="shared" si="1"/>
        <v>0</v>
      </c>
      <c r="U61" s="220"/>
      <c r="V61" s="212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2"/>
    </row>
    <row r="62" spans="1:36" s="125" customFormat="1" ht="20.100000000000001" customHeight="1" thickBot="1" x14ac:dyDescent="0.3">
      <c r="A62" s="211"/>
      <c r="B62" s="145">
        <v>24</v>
      </c>
      <c r="C62" s="94" t="s">
        <v>77</v>
      </c>
      <c r="D62" s="106">
        <v>1555</v>
      </c>
      <c r="E62" s="123">
        <v>5358510</v>
      </c>
      <c r="F62" s="114">
        <f>+J62</f>
        <v>3750956.9999999995</v>
      </c>
      <c r="G62" s="146"/>
      <c r="H62" s="146"/>
      <c r="I62" s="146"/>
      <c r="J62" s="147">
        <f>+E62*0.7</f>
        <v>3750956.9999999995</v>
      </c>
      <c r="K62" s="146"/>
      <c r="L62" s="146"/>
      <c r="M62" s="146"/>
      <c r="N62" s="146"/>
      <c r="O62" s="146"/>
      <c r="P62" s="146"/>
      <c r="Q62" s="146"/>
      <c r="R62" s="146"/>
      <c r="S62" s="148">
        <f t="shared" si="0"/>
        <v>3750956.9999999995</v>
      </c>
      <c r="T62" s="143">
        <f t="shared" si="1"/>
        <v>0</v>
      </c>
      <c r="U62" s="220"/>
      <c r="V62" s="212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2"/>
    </row>
    <row r="63" spans="1:36" s="125" customFormat="1" ht="20.100000000000001" hidden="1" customHeight="1" thickBot="1" x14ac:dyDescent="0.3">
      <c r="A63" s="211"/>
      <c r="B63" s="145"/>
      <c r="C63" s="94" t="s">
        <v>78</v>
      </c>
      <c r="D63" s="106"/>
      <c r="E63" s="123"/>
      <c r="F63" s="114"/>
      <c r="G63" s="146"/>
      <c r="H63" s="146"/>
      <c r="I63" s="146"/>
      <c r="J63" s="147"/>
      <c r="K63" s="146"/>
      <c r="L63" s="146"/>
      <c r="M63" s="146"/>
      <c r="N63" s="146"/>
      <c r="O63" s="146"/>
      <c r="P63" s="146"/>
      <c r="Q63" s="146"/>
      <c r="R63" s="146"/>
      <c r="S63" s="148">
        <f t="shared" si="0"/>
        <v>0</v>
      </c>
      <c r="T63" s="143">
        <f t="shared" si="1"/>
        <v>0</v>
      </c>
      <c r="U63" s="220"/>
      <c r="V63" s="212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2"/>
    </row>
    <row r="64" spans="1:36" s="125" customFormat="1" ht="20.100000000000001" customHeight="1" thickBot="1" x14ac:dyDescent="0.3">
      <c r="A64" s="211"/>
      <c r="B64" s="145">
        <v>25</v>
      </c>
      <c r="C64" s="94" t="s">
        <v>79</v>
      </c>
      <c r="D64" s="106">
        <v>1555</v>
      </c>
      <c r="E64" s="123">
        <v>53585100</v>
      </c>
      <c r="F64" s="114">
        <f>+J64</f>
        <v>37509570</v>
      </c>
      <c r="G64" s="146"/>
      <c r="H64" s="146"/>
      <c r="I64" s="146"/>
      <c r="J64" s="147">
        <f>+E64*0.7</f>
        <v>37509570</v>
      </c>
      <c r="K64" s="146"/>
      <c r="L64" s="146"/>
      <c r="M64" s="146"/>
      <c r="N64" s="146"/>
      <c r="O64" s="146"/>
      <c r="P64" s="146"/>
      <c r="Q64" s="146"/>
      <c r="R64" s="146"/>
      <c r="S64" s="148">
        <f t="shared" si="0"/>
        <v>37509570</v>
      </c>
      <c r="T64" s="143">
        <f t="shared" si="1"/>
        <v>0</v>
      </c>
      <c r="U64" s="220"/>
      <c r="V64" s="212"/>
      <c r="W64" s="220">
        <v>32255190</v>
      </c>
      <c r="X64" s="220">
        <v>-1040490</v>
      </c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2"/>
    </row>
    <row r="65" spans="1:36" s="125" customFormat="1" ht="20.100000000000001" customHeight="1" thickBot="1" x14ac:dyDescent="0.3">
      <c r="A65" s="211"/>
      <c r="B65" s="145"/>
      <c r="C65" s="94" t="s">
        <v>193</v>
      </c>
      <c r="D65" s="106">
        <v>1555</v>
      </c>
      <c r="E65" s="122">
        <v>8154969</v>
      </c>
      <c r="F65" s="114">
        <f>+J65</f>
        <v>5708478.2999999998</v>
      </c>
      <c r="G65" s="146"/>
      <c r="H65" s="146"/>
      <c r="I65" s="146"/>
      <c r="J65" s="147">
        <f>+E65*0.7</f>
        <v>5708478.2999999998</v>
      </c>
      <c r="K65" s="146"/>
      <c r="L65" s="146"/>
      <c r="M65" s="146"/>
      <c r="N65" s="146"/>
      <c r="O65" s="146"/>
      <c r="P65" s="146"/>
      <c r="Q65" s="146"/>
      <c r="R65" s="146"/>
      <c r="S65" s="148">
        <f t="shared" si="0"/>
        <v>5708478.2999999998</v>
      </c>
      <c r="T65" s="143">
        <f t="shared" si="1"/>
        <v>0</v>
      </c>
      <c r="U65" s="220"/>
      <c r="V65" s="212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2"/>
    </row>
    <row r="66" spans="1:36" s="125" customFormat="1" ht="20.100000000000001" customHeight="1" thickBot="1" x14ac:dyDescent="0.3">
      <c r="A66" s="211"/>
      <c r="B66" s="145">
        <v>26</v>
      </c>
      <c r="C66" s="94" t="s">
        <v>80</v>
      </c>
      <c r="D66" s="106">
        <v>1554</v>
      </c>
      <c r="E66" s="120">
        <v>6714338</v>
      </c>
      <c r="F66" s="114">
        <f>+J66</f>
        <v>4700037</v>
      </c>
      <c r="G66" s="146"/>
      <c r="H66" s="146"/>
      <c r="I66" s="146"/>
      <c r="J66" s="147">
        <v>4700037</v>
      </c>
      <c r="K66" s="146"/>
      <c r="L66" s="146"/>
      <c r="M66" s="146"/>
      <c r="N66" s="146"/>
      <c r="O66" s="146"/>
      <c r="P66" s="146"/>
      <c r="Q66" s="146"/>
      <c r="R66" s="146"/>
      <c r="S66" s="148">
        <f t="shared" si="0"/>
        <v>4700037</v>
      </c>
      <c r="T66" s="143">
        <f t="shared" si="1"/>
        <v>0</v>
      </c>
      <c r="U66" s="220"/>
      <c r="V66" s="212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2"/>
    </row>
    <row r="67" spans="1:36" s="125" customFormat="1" ht="20.100000000000001" hidden="1" customHeight="1" thickBot="1" x14ac:dyDescent="0.3">
      <c r="A67" s="211"/>
      <c r="B67" s="145">
        <v>43</v>
      </c>
      <c r="C67" s="94" t="s">
        <v>81</v>
      </c>
      <c r="D67" s="106"/>
      <c r="E67" s="113"/>
      <c r="F67" s="114"/>
      <c r="G67" s="146"/>
      <c r="H67" s="146"/>
      <c r="I67" s="146"/>
      <c r="J67" s="147"/>
      <c r="K67" s="146"/>
      <c r="L67" s="146"/>
      <c r="M67" s="146"/>
      <c r="N67" s="146"/>
      <c r="O67" s="146"/>
      <c r="P67" s="146"/>
      <c r="Q67" s="146"/>
      <c r="R67" s="146"/>
      <c r="S67" s="148">
        <f t="shared" si="0"/>
        <v>0</v>
      </c>
      <c r="T67" s="143">
        <f t="shared" si="1"/>
        <v>0</v>
      </c>
      <c r="U67" s="220"/>
      <c r="V67" s="212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2"/>
    </row>
    <row r="68" spans="1:36" s="125" customFormat="1" ht="20.100000000000001" hidden="1" customHeight="1" thickBot="1" x14ac:dyDescent="0.3">
      <c r="A68" s="211"/>
      <c r="B68" s="145">
        <v>44</v>
      </c>
      <c r="C68" s="94" t="s">
        <v>82</v>
      </c>
      <c r="D68" s="106"/>
      <c r="E68" s="113"/>
      <c r="F68" s="114"/>
      <c r="G68" s="146"/>
      <c r="H68" s="146"/>
      <c r="I68" s="146"/>
      <c r="J68" s="147"/>
      <c r="K68" s="146"/>
      <c r="L68" s="146"/>
      <c r="M68" s="146"/>
      <c r="N68" s="146"/>
      <c r="O68" s="146"/>
      <c r="P68" s="146"/>
      <c r="Q68" s="146"/>
      <c r="R68" s="146"/>
      <c r="S68" s="148">
        <f t="shared" si="0"/>
        <v>0</v>
      </c>
      <c r="T68" s="143">
        <f t="shared" si="1"/>
        <v>0</v>
      </c>
      <c r="U68" s="220"/>
      <c r="V68" s="212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2"/>
    </row>
    <row r="69" spans="1:36" s="125" customFormat="1" ht="20.100000000000001" hidden="1" customHeight="1" thickBot="1" x14ac:dyDescent="0.3">
      <c r="A69" s="211"/>
      <c r="B69" s="145">
        <v>27</v>
      </c>
      <c r="C69" s="94" t="s">
        <v>83</v>
      </c>
      <c r="D69" s="106"/>
      <c r="E69" s="113"/>
      <c r="F69" s="114"/>
      <c r="G69" s="146"/>
      <c r="H69" s="146"/>
      <c r="I69" s="146"/>
      <c r="J69" s="147"/>
      <c r="K69" s="146"/>
      <c r="L69" s="146"/>
      <c r="M69" s="146"/>
      <c r="N69" s="124"/>
      <c r="O69" s="146"/>
      <c r="P69" s="146"/>
      <c r="Q69" s="146"/>
      <c r="R69" s="146"/>
      <c r="S69" s="148">
        <f t="shared" si="0"/>
        <v>0</v>
      </c>
      <c r="T69" s="143">
        <f t="shared" si="1"/>
        <v>0</v>
      </c>
      <c r="U69" s="220"/>
      <c r="V69" s="212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2"/>
    </row>
    <row r="70" spans="1:36" s="125" customFormat="1" ht="20.100000000000001" hidden="1" customHeight="1" thickBot="1" x14ac:dyDescent="0.3">
      <c r="A70" s="211"/>
      <c r="B70" s="145">
        <v>28</v>
      </c>
      <c r="C70" s="94" t="s">
        <v>84</v>
      </c>
      <c r="D70" s="106"/>
      <c r="E70" s="113"/>
      <c r="F70" s="114"/>
      <c r="G70" s="146"/>
      <c r="H70" s="146"/>
      <c r="I70" s="146"/>
      <c r="J70" s="147"/>
      <c r="K70" s="146"/>
      <c r="L70" s="146"/>
      <c r="M70" s="146"/>
      <c r="N70" s="146"/>
      <c r="O70" s="146"/>
      <c r="P70" s="146"/>
      <c r="Q70" s="146"/>
      <c r="R70" s="146"/>
      <c r="S70" s="148">
        <f t="shared" si="0"/>
        <v>0</v>
      </c>
      <c r="T70" s="143">
        <f t="shared" si="1"/>
        <v>0</v>
      </c>
      <c r="U70" s="220"/>
      <c r="V70" s="212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2"/>
    </row>
    <row r="71" spans="1:36" s="125" customFormat="1" ht="20.100000000000001" customHeight="1" thickBot="1" x14ac:dyDescent="0.3">
      <c r="A71" s="211"/>
      <c r="B71" s="145">
        <v>29</v>
      </c>
      <c r="C71" s="94" t="s">
        <v>85</v>
      </c>
      <c r="D71" s="106">
        <v>1532</v>
      </c>
      <c r="E71" s="113">
        <v>6448533</v>
      </c>
      <c r="F71" s="114"/>
      <c r="G71" s="146"/>
      <c r="H71" s="146"/>
      <c r="I71" s="146">
        <v>4513973</v>
      </c>
      <c r="J71" s="147"/>
      <c r="K71" s="146"/>
      <c r="L71" s="146"/>
      <c r="M71" s="146"/>
      <c r="N71" s="146"/>
      <c r="O71" s="146"/>
      <c r="P71" s="146"/>
      <c r="Q71" s="146"/>
      <c r="R71" s="146"/>
      <c r="S71" s="148">
        <f t="shared" si="0"/>
        <v>4513973</v>
      </c>
      <c r="T71" s="143">
        <f t="shared" si="1"/>
        <v>-4513973</v>
      </c>
      <c r="U71" s="220"/>
      <c r="V71" s="212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2"/>
    </row>
    <row r="72" spans="1:36" s="125" customFormat="1" ht="20.100000000000001" hidden="1" customHeight="1" thickBot="1" x14ac:dyDescent="0.3">
      <c r="A72" s="211"/>
      <c r="B72" s="145">
        <v>48</v>
      </c>
      <c r="C72" s="94" t="s">
        <v>86</v>
      </c>
      <c r="D72" s="106"/>
      <c r="E72" s="113"/>
      <c r="F72" s="114"/>
      <c r="G72" s="146"/>
      <c r="H72" s="146"/>
      <c r="I72" s="146"/>
      <c r="J72" s="147"/>
      <c r="K72" s="146"/>
      <c r="L72" s="146"/>
      <c r="M72" s="146"/>
      <c r="N72" s="146"/>
      <c r="O72" s="146"/>
      <c r="P72" s="146"/>
      <c r="Q72" s="146"/>
      <c r="R72" s="146"/>
      <c r="S72" s="148">
        <f t="shared" si="0"/>
        <v>0</v>
      </c>
      <c r="T72" s="143">
        <f t="shared" si="1"/>
        <v>0</v>
      </c>
      <c r="U72" s="220"/>
      <c r="V72" s="212"/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2"/>
    </row>
    <row r="73" spans="1:36" s="125" customFormat="1" ht="20.100000000000001" customHeight="1" thickBot="1" x14ac:dyDescent="0.3">
      <c r="A73" s="211"/>
      <c r="B73" s="145">
        <v>30</v>
      </c>
      <c r="C73" s="94" t="s">
        <v>87</v>
      </c>
      <c r="D73" s="106">
        <v>1534</v>
      </c>
      <c r="E73" s="113">
        <v>29672159</v>
      </c>
      <c r="F73" s="114"/>
      <c r="G73" s="146"/>
      <c r="H73" s="146"/>
      <c r="I73" s="146"/>
      <c r="J73" s="147"/>
      <c r="K73" s="146"/>
      <c r="L73" s="146"/>
      <c r="M73" s="146"/>
      <c r="N73" s="146"/>
      <c r="O73" s="146"/>
      <c r="P73" s="146"/>
      <c r="Q73" s="146"/>
      <c r="R73" s="146"/>
      <c r="S73" s="148">
        <f t="shared" si="0"/>
        <v>0</v>
      </c>
      <c r="T73" s="143">
        <f t="shared" si="1"/>
        <v>0</v>
      </c>
      <c r="U73" s="220"/>
      <c r="V73" s="212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2"/>
    </row>
    <row r="74" spans="1:36" s="125" customFormat="1" ht="20.100000000000001" hidden="1" customHeight="1" thickBot="1" x14ac:dyDescent="0.3">
      <c r="A74" s="211"/>
      <c r="B74" s="145">
        <v>50</v>
      </c>
      <c r="C74" s="94" t="s">
        <v>88</v>
      </c>
      <c r="D74" s="106"/>
      <c r="E74" s="113"/>
      <c r="F74" s="114"/>
      <c r="G74" s="146"/>
      <c r="H74" s="146"/>
      <c r="I74" s="146"/>
      <c r="J74" s="147"/>
      <c r="K74" s="146"/>
      <c r="L74" s="146"/>
      <c r="M74" s="146"/>
      <c r="N74" s="146"/>
      <c r="O74" s="146"/>
      <c r="P74" s="146"/>
      <c r="Q74" s="146"/>
      <c r="R74" s="146"/>
      <c r="S74" s="148">
        <f t="shared" si="0"/>
        <v>0</v>
      </c>
      <c r="T74" s="143">
        <f t="shared" si="1"/>
        <v>0</v>
      </c>
      <c r="U74" s="220"/>
      <c r="V74" s="212"/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2"/>
    </row>
    <row r="75" spans="1:36" s="125" customFormat="1" ht="20.100000000000001" customHeight="1" thickBot="1" x14ac:dyDescent="0.3">
      <c r="A75" s="211"/>
      <c r="B75" s="145">
        <v>31</v>
      </c>
      <c r="C75" s="94" t="s">
        <v>89</v>
      </c>
      <c r="D75" s="106">
        <v>1894</v>
      </c>
      <c r="E75" s="113">
        <v>17118770</v>
      </c>
      <c r="F75" s="114"/>
      <c r="G75" s="146"/>
      <c r="H75" s="146"/>
      <c r="I75" s="146"/>
      <c r="J75" s="147"/>
      <c r="K75" s="146"/>
      <c r="L75" s="146"/>
      <c r="M75" s="146"/>
      <c r="N75" s="146"/>
      <c r="O75" s="146"/>
      <c r="P75" s="146"/>
      <c r="Q75" s="146"/>
      <c r="R75" s="146"/>
      <c r="S75" s="148">
        <f t="shared" si="0"/>
        <v>0</v>
      </c>
      <c r="T75" s="143">
        <f t="shared" si="1"/>
        <v>0</v>
      </c>
      <c r="U75" s="220"/>
      <c r="V75" s="212"/>
      <c r="W75" s="220"/>
      <c r="X75" s="220"/>
      <c r="Y75" s="220"/>
      <c r="Z75" s="220"/>
      <c r="AA75" s="220"/>
      <c r="AB75" s="220"/>
      <c r="AC75" s="220"/>
      <c r="AD75" s="220"/>
      <c r="AE75" s="220"/>
      <c r="AF75" s="220"/>
      <c r="AG75" s="220"/>
      <c r="AH75" s="220"/>
      <c r="AI75" s="220"/>
      <c r="AJ75" s="222"/>
    </row>
    <row r="76" spans="1:36" s="125" customFormat="1" ht="20.100000000000001" hidden="1" customHeight="1" thickBot="1" x14ac:dyDescent="0.3">
      <c r="A76" s="211"/>
      <c r="B76" s="145"/>
      <c r="C76" s="94" t="s">
        <v>90</v>
      </c>
      <c r="D76" s="106"/>
      <c r="E76" s="113"/>
      <c r="F76" s="114"/>
      <c r="G76" s="146"/>
      <c r="H76" s="146"/>
      <c r="I76" s="146"/>
      <c r="J76" s="147"/>
      <c r="K76" s="146"/>
      <c r="L76" s="146"/>
      <c r="M76" s="146"/>
      <c r="N76" s="146"/>
      <c r="O76" s="146"/>
      <c r="P76" s="146"/>
      <c r="Q76" s="146"/>
      <c r="R76" s="146"/>
      <c r="S76" s="148">
        <f t="shared" si="0"/>
        <v>0</v>
      </c>
      <c r="T76" s="143">
        <f t="shared" si="1"/>
        <v>0</v>
      </c>
      <c r="U76" s="220"/>
      <c r="V76" s="212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2"/>
    </row>
    <row r="77" spans="1:36" s="125" customFormat="1" ht="19.5" customHeight="1" thickBot="1" x14ac:dyDescent="0.3">
      <c r="A77" s="211"/>
      <c r="B77" s="145">
        <v>32</v>
      </c>
      <c r="C77" s="94" t="s">
        <v>91</v>
      </c>
      <c r="D77" s="106">
        <v>1896</v>
      </c>
      <c r="E77" s="113">
        <v>52980678</v>
      </c>
      <c r="F77" s="114">
        <f>+J77</f>
        <v>37086474</v>
      </c>
      <c r="G77" s="146"/>
      <c r="H77" s="146"/>
      <c r="I77" s="146"/>
      <c r="J77" s="147">
        <v>37086474</v>
      </c>
      <c r="K77" s="146"/>
      <c r="L77" s="146"/>
      <c r="M77" s="146"/>
      <c r="N77" s="146"/>
      <c r="O77" s="146"/>
      <c r="P77" s="146"/>
      <c r="Q77" s="146"/>
      <c r="R77" s="146"/>
      <c r="S77" s="148">
        <f t="shared" si="0"/>
        <v>37086474</v>
      </c>
      <c r="T77" s="143">
        <f t="shared" si="1"/>
        <v>0</v>
      </c>
      <c r="U77" s="220"/>
      <c r="V77" s="212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2"/>
    </row>
    <row r="78" spans="1:36" s="125" customFormat="1" ht="19.5" hidden="1" customHeight="1" thickBot="1" x14ac:dyDescent="0.3">
      <c r="A78" s="211"/>
      <c r="B78" s="145">
        <v>33</v>
      </c>
      <c r="C78" s="94" t="s">
        <v>92</v>
      </c>
      <c r="D78" s="106"/>
      <c r="E78" s="113"/>
      <c r="F78" s="114"/>
      <c r="G78" s="146"/>
      <c r="H78" s="146"/>
      <c r="I78" s="146"/>
      <c r="J78" s="147"/>
      <c r="K78" s="146"/>
      <c r="L78" s="146"/>
      <c r="M78" s="146"/>
      <c r="N78" s="146"/>
      <c r="O78" s="146"/>
      <c r="P78" s="146"/>
      <c r="Q78" s="146"/>
      <c r="R78" s="146"/>
      <c r="S78" s="148">
        <f t="shared" si="0"/>
        <v>0</v>
      </c>
      <c r="T78" s="143">
        <f t="shared" si="1"/>
        <v>0</v>
      </c>
      <c r="U78" s="220"/>
      <c r="V78" s="212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2"/>
    </row>
    <row r="79" spans="1:36" s="125" customFormat="1" ht="20.100000000000001" hidden="1" customHeight="1" thickBot="1" x14ac:dyDescent="0.3">
      <c r="A79" s="211"/>
      <c r="B79" s="145">
        <v>53</v>
      </c>
      <c r="C79" s="94" t="s">
        <v>93</v>
      </c>
      <c r="D79" s="106"/>
      <c r="E79" s="113"/>
      <c r="F79" s="114"/>
      <c r="G79" s="146"/>
      <c r="H79" s="146"/>
      <c r="I79" s="146"/>
      <c r="J79" s="147"/>
      <c r="K79" s="146"/>
      <c r="L79" s="146"/>
      <c r="M79" s="146"/>
      <c r="N79" s="146"/>
      <c r="O79" s="146"/>
      <c r="P79" s="146"/>
      <c r="Q79" s="146"/>
      <c r="R79" s="146"/>
      <c r="S79" s="148">
        <f t="shared" si="0"/>
        <v>0</v>
      </c>
      <c r="T79" s="143">
        <f t="shared" si="1"/>
        <v>0</v>
      </c>
      <c r="U79" s="220"/>
      <c r="V79" s="212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2"/>
    </row>
    <row r="80" spans="1:36" s="125" customFormat="1" ht="20.100000000000001" hidden="1" customHeight="1" thickBot="1" x14ac:dyDescent="0.3">
      <c r="A80" s="211"/>
      <c r="B80" s="145">
        <v>34</v>
      </c>
      <c r="C80" s="94" t="s">
        <v>94</v>
      </c>
      <c r="D80" s="106"/>
      <c r="E80" s="113"/>
      <c r="F80" s="114"/>
      <c r="G80" s="146"/>
      <c r="H80" s="146"/>
      <c r="I80" s="146"/>
      <c r="J80" s="147"/>
      <c r="K80" s="146"/>
      <c r="L80" s="146"/>
      <c r="M80" s="146"/>
      <c r="N80" s="146"/>
      <c r="O80" s="146"/>
      <c r="P80" s="146"/>
      <c r="Q80" s="146"/>
      <c r="R80" s="146"/>
      <c r="S80" s="148">
        <f t="shared" si="0"/>
        <v>0</v>
      </c>
      <c r="T80" s="143">
        <f t="shared" si="1"/>
        <v>0</v>
      </c>
      <c r="U80" s="220"/>
      <c r="V80" s="212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2"/>
    </row>
    <row r="81" spans="1:36" s="125" customFormat="1" ht="20.100000000000001" customHeight="1" thickBot="1" x14ac:dyDescent="0.3">
      <c r="A81" s="211"/>
      <c r="B81" s="145">
        <v>35</v>
      </c>
      <c r="C81" s="94" t="s">
        <v>95</v>
      </c>
      <c r="D81" s="106">
        <v>1557</v>
      </c>
      <c r="E81" s="113">
        <v>122877000</v>
      </c>
      <c r="F81" s="114">
        <f>+J81</f>
        <v>86013900</v>
      </c>
      <c r="G81" s="146"/>
      <c r="H81" s="146"/>
      <c r="I81" s="146"/>
      <c r="J81" s="147">
        <v>86013900</v>
      </c>
      <c r="K81" s="146"/>
      <c r="L81" s="146"/>
      <c r="M81" s="146"/>
      <c r="N81" s="146"/>
      <c r="O81" s="146"/>
      <c r="P81" s="146"/>
      <c r="Q81" s="146"/>
      <c r="R81" s="146"/>
      <c r="S81" s="148">
        <f t="shared" ref="S81:S111" si="4">SUM(G81:R81)</f>
        <v>86013900</v>
      </c>
      <c r="T81" s="143">
        <f t="shared" ref="T81:T111" si="5">+F81-S81</f>
        <v>0</v>
      </c>
      <c r="U81" s="220"/>
      <c r="V81" s="212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2"/>
    </row>
    <row r="82" spans="1:36" s="125" customFormat="1" ht="19.5" hidden="1" customHeight="1" thickBot="1" x14ac:dyDescent="0.3">
      <c r="A82" s="211"/>
      <c r="B82" s="145">
        <v>36</v>
      </c>
      <c r="C82" s="94" t="s">
        <v>96</v>
      </c>
      <c r="D82" s="106"/>
      <c r="E82" s="113"/>
      <c r="F82" s="114"/>
      <c r="G82" s="146"/>
      <c r="H82" s="146"/>
      <c r="I82" s="146"/>
      <c r="J82" s="147"/>
      <c r="K82" s="146"/>
      <c r="L82" s="146"/>
      <c r="M82" s="146"/>
      <c r="N82" s="146"/>
      <c r="O82" s="146"/>
      <c r="P82" s="146"/>
      <c r="Q82" s="146"/>
      <c r="R82" s="146"/>
      <c r="S82" s="148">
        <f t="shared" si="4"/>
        <v>0</v>
      </c>
      <c r="T82" s="143">
        <f t="shared" si="5"/>
        <v>0</v>
      </c>
      <c r="U82" s="220"/>
      <c r="V82" s="212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2"/>
    </row>
    <row r="83" spans="1:36" s="125" customFormat="1" ht="20.100000000000001" hidden="1" customHeight="1" thickBot="1" x14ac:dyDescent="0.3">
      <c r="A83" s="211"/>
      <c r="B83" s="145">
        <v>27</v>
      </c>
      <c r="C83" s="94" t="s">
        <v>97</v>
      </c>
      <c r="D83" s="106"/>
      <c r="E83" s="113"/>
      <c r="F83" s="114"/>
      <c r="G83" s="146"/>
      <c r="H83" s="146"/>
      <c r="I83" s="146"/>
      <c r="J83" s="147"/>
      <c r="K83" s="146"/>
      <c r="L83" s="146"/>
      <c r="M83" s="146"/>
      <c r="N83" s="146"/>
      <c r="O83" s="146"/>
      <c r="P83" s="146"/>
      <c r="Q83" s="146"/>
      <c r="R83" s="146"/>
      <c r="S83" s="148">
        <f t="shared" si="4"/>
        <v>0</v>
      </c>
      <c r="T83" s="143">
        <f t="shared" si="5"/>
        <v>0</v>
      </c>
      <c r="U83" s="220"/>
      <c r="V83" s="212"/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2"/>
    </row>
    <row r="84" spans="1:36" s="125" customFormat="1" ht="36.75" thickBot="1" x14ac:dyDescent="0.3">
      <c r="A84" s="223"/>
      <c r="B84" s="145">
        <v>37</v>
      </c>
      <c r="C84" s="94" t="s">
        <v>98</v>
      </c>
      <c r="D84" s="106">
        <v>1552</v>
      </c>
      <c r="E84" s="113">
        <v>793165</v>
      </c>
      <c r="F84" s="114">
        <f>+J84</f>
        <v>793165</v>
      </c>
      <c r="G84" s="146"/>
      <c r="H84" s="146"/>
      <c r="I84" s="146"/>
      <c r="J84" s="147">
        <v>793165</v>
      </c>
      <c r="K84" s="146"/>
      <c r="L84" s="146"/>
      <c r="M84" s="146"/>
      <c r="N84" s="146"/>
      <c r="O84" s="146"/>
      <c r="P84" s="146"/>
      <c r="Q84" s="146"/>
      <c r="R84" s="146"/>
      <c r="S84" s="148">
        <f t="shared" si="4"/>
        <v>793165</v>
      </c>
      <c r="T84" s="143">
        <f t="shared" si="5"/>
        <v>0</v>
      </c>
      <c r="U84" s="220"/>
      <c r="V84" s="212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2"/>
    </row>
    <row r="85" spans="1:36" s="125" customFormat="1" ht="36.75" hidden="1" thickBot="1" x14ac:dyDescent="0.3">
      <c r="A85" s="211"/>
      <c r="B85" s="145">
        <v>38</v>
      </c>
      <c r="C85" s="94" t="s">
        <v>99</v>
      </c>
      <c r="D85" s="106"/>
      <c r="E85" s="113"/>
      <c r="F85" s="114"/>
      <c r="G85" s="146"/>
      <c r="H85" s="146"/>
      <c r="I85" s="146"/>
      <c r="J85" s="147"/>
      <c r="K85" s="146"/>
      <c r="L85" s="146"/>
      <c r="M85" s="146"/>
      <c r="N85" s="146"/>
      <c r="O85" s="146"/>
      <c r="P85" s="146"/>
      <c r="Q85" s="146"/>
      <c r="R85" s="146"/>
      <c r="S85" s="148">
        <f t="shared" si="4"/>
        <v>0</v>
      </c>
      <c r="T85" s="143">
        <f t="shared" si="5"/>
        <v>0</v>
      </c>
      <c r="U85" s="220"/>
      <c r="V85" s="212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2"/>
    </row>
    <row r="86" spans="1:36" s="125" customFormat="1" ht="20.100000000000001" hidden="1" customHeight="1" thickBot="1" x14ac:dyDescent="0.3">
      <c r="A86" s="211"/>
      <c r="B86" s="145"/>
      <c r="C86" s="94" t="s">
        <v>100</v>
      </c>
      <c r="D86" s="106"/>
      <c r="E86" s="113"/>
      <c r="F86" s="114"/>
      <c r="G86" s="146"/>
      <c r="H86" s="146"/>
      <c r="I86" s="146"/>
      <c r="J86" s="147"/>
      <c r="K86" s="146"/>
      <c r="L86" s="146"/>
      <c r="M86" s="146"/>
      <c r="N86" s="146"/>
      <c r="O86" s="146"/>
      <c r="P86" s="146"/>
      <c r="Q86" s="146"/>
      <c r="R86" s="146"/>
      <c r="S86" s="148">
        <f t="shared" si="4"/>
        <v>0</v>
      </c>
      <c r="T86" s="143">
        <f t="shared" si="5"/>
        <v>0</v>
      </c>
      <c r="U86" s="220"/>
      <c r="V86" s="212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2"/>
    </row>
    <row r="87" spans="1:36" s="125" customFormat="1" ht="20.100000000000001" hidden="1" customHeight="1" thickBot="1" x14ac:dyDescent="0.3">
      <c r="A87" s="211"/>
      <c r="B87" s="145">
        <v>59</v>
      </c>
      <c r="C87" s="94" t="s">
        <v>101</v>
      </c>
      <c r="D87" s="106"/>
      <c r="E87" s="113"/>
      <c r="F87" s="114"/>
      <c r="G87" s="146"/>
      <c r="H87" s="146"/>
      <c r="I87" s="146"/>
      <c r="J87" s="147"/>
      <c r="K87" s="146"/>
      <c r="L87" s="146"/>
      <c r="M87" s="146"/>
      <c r="N87" s="146"/>
      <c r="O87" s="146"/>
      <c r="P87" s="146"/>
      <c r="Q87" s="146"/>
      <c r="R87" s="146"/>
      <c r="S87" s="148">
        <f t="shared" si="4"/>
        <v>0</v>
      </c>
      <c r="T87" s="143">
        <f t="shared" si="5"/>
        <v>0</v>
      </c>
      <c r="U87" s="220"/>
      <c r="V87" s="212"/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  <c r="AG87" s="220"/>
      <c r="AH87" s="220"/>
      <c r="AI87" s="220"/>
      <c r="AJ87" s="222"/>
    </row>
    <row r="88" spans="1:36" s="125" customFormat="1" ht="20.100000000000001" hidden="1" customHeight="1" thickBot="1" x14ac:dyDescent="0.3">
      <c r="A88" s="211"/>
      <c r="B88" s="145">
        <v>60</v>
      </c>
      <c r="C88" s="94" t="s">
        <v>102</v>
      </c>
      <c r="D88" s="106"/>
      <c r="E88" s="113"/>
      <c r="F88" s="114"/>
      <c r="G88" s="146"/>
      <c r="H88" s="146"/>
      <c r="I88" s="146"/>
      <c r="J88" s="147"/>
      <c r="K88" s="146"/>
      <c r="L88" s="146"/>
      <c r="M88" s="146"/>
      <c r="N88" s="146"/>
      <c r="O88" s="146"/>
      <c r="P88" s="146"/>
      <c r="Q88" s="146"/>
      <c r="R88" s="146"/>
      <c r="S88" s="148">
        <f t="shared" si="4"/>
        <v>0</v>
      </c>
      <c r="T88" s="143">
        <f t="shared" si="5"/>
        <v>0</v>
      </c>
      <c r="U88" s="220"/>
      <c r="V88" s="212"/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220"/>
      <c r="AJ88" s="222"/>
    </row>
    <row r="89" spans="1:36" s="125" customFormat="1" ht="20.100000000000001" customHeight="1" thickBot="1" x14ac:dyDescent="0.3">
      <c r="A89" s="211"/>
      <c r="B89" s="145">
        <v>39</v>
      </c>
      <c r="C89" s="94" t="s">
        <v>103</v>
      </c>
      <c r="D89" s="106">
        <v>1560</v>
      </c>
      <c r="E89" s="113">
        <v>29448674</v>
      </c>
      <c r="F89" s="114">
        <v>20614072</v>
      </c>
      <c r="G89" s="146"/>
      <c r="H89" s="146"/>
      <c r="I89" s="146">
        <v>20614072</v>
      </c>
      <c r="J89" s="147"/>
      <c r="K89" s="146"/>
      <c r="L89" s="146"/>
      <c r="M89" s="146"/>
      <c r="N89" s="146"/>
      <c r="O89" s="146"/>
      <c r="P89" s="146"/>
      <c r="Q89" s="146"/>
      <c r="R89" s="146"/>
      <c r="S89" s="148">
        <f t="shared" si="4"/>
        <v>20614072</v>
      </c>
      <c r="T89" s="143">
        <f t="shared" si="5"/>
        <v>0</v>
      </c>
      <c r="U89" s="220"/>
      <c r="V89" s="212"/>
      <c r="W89" s="220"/>
      <c r="X89" s="220"/>
      <c r="Y89" s="220"/>
      <c r="Z89" s="220"/>
      <c r="AA89" s="220"/>
      <c r="AB89" s="220"/>
      <c r="AC89" s="220"/>
      <c r="AD89" s="220"/>
      <c r="AE89" s="220"/>
      <c r="AF89" s="220"/>
      <c r="AG89" s="220"/>
      <c r="AH89" s="220"/>
      <c r="AI89" s="220"/>
      <c r="AJ89" s="222"/>
    </row>
    <row r="90" spans="1:36" s="125" customFormat="1" ht="20.100000000000001" customHeight="1" thickBot="1" x14ac:dyDescent="0.3">
      <c r="A90" s="223"/>
      <c r="B90" s="145">
        <v>40</v>
      </c>
      <c r="C90" s="94" t="s">
        <v>104</v>
      </c>
      <c r="D90" s="106">
        <v>2102</v>
      </c>
      <c r="E90" s="113">
        <v>12733364</v>
      </c>
      <c r="F90" s="114">
        <f>+J90+3517907</f>
        <v>7762363</v>
      </c>
      <c r="G90" s="146"/>
      <c r="H90" s="146"/>
      <c r="I90" s="146"/>
      <c r="J90" s="147">
        <v>4244456</v>
      </c>
      <c r="K90" s="146"/>
      <c r="L90" s="146"/>
      <c r="M90" s="146"/>
      <c r="N90" s="146"/>
      <c r="O90" s="146"/>
      <c r="P90" s="146"/>
      <c r="Q90" s="146"/>
      <c r="R90" s="146"/>
      <c r="S90" s="148">
        <f t="shared" si="4"/>
        <v>4244456</v>
      </c>
      <c r="T90" s="143">
        <f t="shared" si="5"/>
        <v>3517907</v>
      </c>
      <c r="U90" s="220"/>
      <c r="V90" s="212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2"/>
    </row>
    <row r="91" spans="1:36" s="125" customFormat="1" ht="45.75" hidden="1" customHeight="1" thickBot="1" x14ac:dyDescent="0.3">
      <c r="A91" s="211"/>
      <c r="B91" s="145">
        <v>41</v>
      </c>
      <c r="C91" s="94" t="s">
        <v>105</v>
      </c>
      <c r="D91" s="106"/>
      <c r="E91" s="113"/>
      <c r="F91" s="114"/>
      <c r="G91" s="146"/>
      <c r="H91" s="146"/>
      <c r="I91" s="146"/>
      <c r="J91" s="147"/>
      <c r="K91" s="146"/>
      <c r="L91" s="146"/>
      <c r="M91" s="146"/>
      <c r="N91" s="146"/>
      <c r="O91" s="146"/>
      <c r="P91" s="146"/>
      <c r="Q91" s="146"/>
      <c r="R91" s="146"/>
      <c r="S91" s="148">
        <f t="shared" si="4"/>
        <v>0</v>
      </c>
      <c r="T91" s="143">
        <f t="shared" si="5"/>
        <v>0</v>
      </c>
      <c r="U91" s="220"/>
      <c r="V91" s="212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2"/>
    </row>
    <row r="92" spans="1:36" s="125" customFormat="1" ht="20.100000000000001" hidden="1" customHeight="1" thickBot="1" x14ac:dyDescent="0.3">
      <c r="A92" s="211"/>
      <c r="B92" s="145">
        <v>42</v>
      </c>
      <c r="C92" s="94" t="s">
        <v>106</v>
      </c>
      <c r="D92" s="106"/>
      <c r="E92" s="113"/>
      <c r="F92" s="114"/>
      <c r="G92" s="146"/>
      <c r="H92" s="146"/>
      <c r="I92" s="146"/>
      <c r="J92" s="147"/>
      <c r="K92" s="146"/>
      <c r="L92" s="146"/>
      <c r="M92" s="146"/>
      <c r="N92" s="146"/>
      <c r="O92" s="146"/>
      <c r="P92" s="146"/>
      <c r="Q92" s="146"/>
      <c r="R92" s="146"/>
      <c r="S92" s="148">
        <f t="shared" si="4"/>
        <v>0</v>
      </c>
      <c r="T92" s="143">
        <f t="shared" si="5"/>
        <v>0</v>
      </c>
      <c r="U92" s="220"/>
      <c r="V92" s="212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2"/>
    </row>
    <row r="93" spans="1:36" s="125" customFormat="1" ht="20.100000000000001" hidden="1" customHeight="1" thickBot="1" x14ac:dyDescent="0.3">
      <c r="A93" s="211"/>
      <c r="B93" s="145">
        <v>31</v>
      </c>
      <c r="C93" s="94" t="s">
        <v>107</v>
      </c>
      <c r="D93" s="106"/>
      <c r="E93" s="150"/>
      <c r="F93" s="114"/>
      <c r="G93" s="146"/>
      <c r="H93" s="146"/>
      <c r="I93" s="146"/>
      <c r="J93" s="147"/>
      <c r="K93" s="146"/>
      <c r="L93" s="146"/>
      <c r="M93" s="146"/>
      <c r="N93" s="146"/>
      <c r="O93" s="146"/>
      <c r="P93" s="146"/>
      <c r="Q93" s="146"/>
      <c r="R93" s="146"/>
      <c r="S93" s="148">
        <f t="shared" si="4"/>
        <v>0</v>
      </c>
      <c r="T93" s="143">
        <f t="shared" si="5"/>
        <v>0</v>
      </c>
      <c r="U93" s="220"/>
      <c r="V93" s="212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2"/>
    </row>
    <row r="94" spans="1:36" s="125" customFormat="1" ht="20.100000000000001" hidden="1" customHeight="1" thickBot="1" x14ac:dyDescent="0.3">
      <c r="A94" s="223"/>
      <c r="B94" s="145">
        <v>43</v>
      </c>
      <c r="C94" s="94" t="s">
        <v>108</v>
      </c>
      <c r="D94" s="106"/>
      <c r="E94" s="113"/>
      <c r="F94" s="114"/>
      <c r="G94" s="146"/>
      <c r="H94" s="146"/>
      <c r="I94" s="146"/>
      <c r="J94" s="147"/>
      <c r="K94" s="146"/>
      <c r="L94" s="146"/>
      <c r="M94" s="146"/>
      <c r="N94" s="146"/>
      <c r="O94" s="146"/>
      <c r="P94" s="146"/>
      <c r="Q94" s="146"/>
      <c r="R94" s="146"/>
      <c r="S94" s="148">
        <f t="shared" si="4"/>
        <v>0</v>
      </c>
      <c r="T94" s="143">
        <f t="shared" si="5"/>
        <v>0</v>
      </c>
      <c r="U94" s="220"/>
      <c r="V94" s="212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2"/>
    </row>
    <row r="95" spans="1:36" s="125" customFormat="1" ht="36" hidden="1" customHeight="1" thickBot="1" x14ac:dyDescent="0.3">
      <c r="A95" s="211"/>
      <c r="B95" s="145">
        <v>32</v>
      </c>
      <c r="C95" s="94" t="s">
        <v>109</v>
      </c>
      <c r="D95" s="106"/>
      <c r="E95" s="113"/>
      <c r="F95" s="114"/>
      <c r="G95" s="146"/>
      <c r="H95" s="146"/>
      <c r="I95" s="146"/>
      <c r="J95" s="147"/>
      <c r="K95" s="146"/>
      <c r="L95" s="146"/>
      <c r="M95" s="146"/>
      <c r="N95" s="146"/>
      <c r="O95" s="146"/>
      <c r="P95" s="146"/>
      <c r="Q95" s="146"/>
      <c r="R95" s="146"/>
      <c r="S95" s="148">
        <f t="shared" si="4"/>
        <v>0</v>
      </c>
      <c r="T95" s="143">
        <f t="shared" si="5"/>
        <v>0</v>
      </c>
      <c r="U95" s="220"/>
      <c r="V95" s="212"/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2"/>
    </row>
    <row r="96" spans="1:36" s="125" customFormat="1" ht="18.75" thickBot="1" x14ac:dyDescent="0.3">
      <c r="A96" s="211"/>
      <c r="B96" s="145">
        <v>33</v>
      </c>
      <c r="C96" s="94" t="s">
        <v>110</v>
      </c>
      <c r="D96" s="106">
        <v>1559</v>
      </c>
      <c r="E96" s="113">
        <v>64721855</v>
      </c>
      <c r="F96" s="114">
        <f>+J96</f>
        <v>45305299</v>
      </c>
      <c r="G96" s="146"/>
      <c r="H96" s="146"/>
      <c r="I96" s="146"/>
      <c r="J96" s="147">
        <v>45305299</v>
      </c>
      <c r="K96" s="146"/>
      <c r="L96" s="146"/>
      <c r="M96" s="146"/>
      <c r="N96" s="146"/>
      <c r="O96" s="146"/>
      <c r="P96" s="146"/>
      <c r="Q96" s="146"/>
      <c r="R96" s="146"/>
      <c r="S96" s="148">
        <f t="shared" si="4"/>
        <v>45305299</v>
      </c>
      <c r="T96" s="143">
        <f t="shared" si="5"/>
        <v>0</v>
      </c>
      <c r="U96" s="220"/>
      <c r="V96" s="212"/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2"/>
    </row>
    <row r="97" spans="1:36" s="125" customFormat="1" ht="20.100000000000001" hidden="1" customHeight="1" thickBot="1" x14ac:dyDescent="0.3">
      <c r="A97" s="211"/>
      <c r="B97" s="145">
        <v>67</v>
      </c>
      <c r="C97" s="94" t="s">
        <v>111</v>
      </c>
      <c r="D97" s="106"/>
      <c r="E97" s="113"/>
      <c r="F97" s="114"/>
      <c r="G97" s="146"/>
      <c r="H97" s="146"/>
      <c r="I97" s="146"/>
      <c r="J97" s="147"/>
      <c r="K97" s="146"/>
      <c r="L97" s="146"/>
      <c r="M97" s="146"/>
      <c r="N97" s="146"/>
      <c r="O97" s="146"/>
      <c r="P97" s="146"/>
      <c r="Q97" s="146"/>
      <c r="R97" s="146"/>
      <c r="S97" s="148">
        <f t="shared" si="4"/>
        <v>0</v>
      </c>
      <c r="T97" s="143">
        <f t="shared" si="5"/>
        <v>0</v>
      </c>
      <c r="U97" s="220"/>
      <c r="V97" s="212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2"/>
    </row>
    <row r="98" spans="1:36" s="125" customFormat="1" ht="20.100000000000001" hidden="1" customHeight="1" thickBot="1" x14ac:dyDescent="0.3">
      <c r="A98" s="211"/>
      <c r="B98" s="145">
        <v>68</v>
      </c>
      <c r="C98" s="94" t="s">
        <v>112</v>
      </c>
      <c r="D98" s="106"/>
      <c r="E98" s="113"/>
      <c r="F98" s="114"/>
      <c r="G98" s="146"/>
      <c r="H98" s="146"/>
      <c r="I98" s="146"/>
      <c r="J98" s="147"/>
      <c r="K98" s="146"/>
      <c r="L98" s="146"/>
      <c r="M98" s="146"/>
      <c r="N98" s="146"/>
      <c r="O98" s="146"/>
      <c r="P98" s="146"/>
      <c r="Q98" s="146"/>
      <c r="R98" s="146"/>
      <c r="S98" s="148">
        <f t="shared" si="4"/>
        <v>0</v>
      </c>
      <c r="T98" s="143">
        <f t="shared" si="5"/>
        <v>0</v>
      </c>
      <c r="U98" s="220"/>
      <c r="V98" s="212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2"/>
    </row>
    <row r="99" spans="1:36" s="125" customFormat="1" ht="20.100000000000001" hidden="1" customHeight="1" thickBot="1" x14ac:dyDescent="0.3">
      <c r="A99" s="211"/>
      <c r="B99" s="145">
        <v>44</v>
      </c>
      <c r="C99" s="94" t="s">
        <v>113</v>
      </c>
      <c r="D99" s="106"/>
      <c r="E99" s="113"/>
      <c r="F99" s="114"/>
      <c r="G99" s="146"/>
      <c r="H99" s="146"/>
      <c r="I99" s="146"/>
      <c r="J99" s="147"/>
      <c r="K99" s="146"/>
      <c r="L99" s="146"/>
      <c r="M99" s="146"/>
      <c r="N99" s="146"/>
      <c r="O99" s="146"/>
      <c r="P99" s="146"/>
      <c r="Q99" s="146"/>
      <c r="R99" s="146"/>
      <c r="S99" s="148">
        <f t="shared" si="4"/>
        <v>0</v>
      </c>
      <c r="T99" s="143">
        <f t="shared" si="5"/>
        <v>0</v>
      </c>
      <c r="U99" s="220"/>
      <c r="V99" s="212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2"/>
    </row>
    <row r="100" spans="1:36" s="125" customFormat="1" ht="20.100000000000001" hidden="1" customHeight="1" thickBot="1" x14ac:dyDescent="0.3">
      <c r="A100" s="211"/>
      <c r="B100" s="145">
        <v>45</v>
      </c>
      <c r="C100" s="94" t="s">
        <v>114</v>
      </c>
      <c r="D100" s="106"/>
      <c r="E100" s="113"/>
      <c r="F100" s="114"/>
      <c r="G100" s="146"/>
      <c r="H100" s="146"/>
      <c r="I100" s="146"/>
      <c r="J100" s="147"/>
      <c r="K100" s="146"/>
      <c r="L100" s="146"/>
      <c r="M100" s="146"/>
      <c r="N100" s="146"/>
      <c r="O100" s="146"/>
      <c r="P100" s="146"/>
      <c r="Q100" s="146"/>
      <c r="R100" s="146"/>
      <c r="S100" s="148">
        <f t="shared" si="4"/>
        <v>0</v>
      </c>
      <c r="T100" s="143">
        <f t="shared" si="5"/>
        <v>0</v>
      </c>
      <c r="U100" s="220"/>
      <c r="V100" s="212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2"/>
    </row>
    <row r="101" spans="1:36" s="125" customFormat="1" ht="20.100000000000001" hidden="1" customHeight="1" thickBot="1" x14ac:dyDescent="0.3">
      <c r="A101" s="211"/>
      <c r="B101" s="145">
        <v>71</v>
      </c>
      <c r="C101" s="94" t="s">
        <v>115</v>
      </c>
      <c r="D101" s="106"/>
      <c r="E101" s="113"/>
      <c r="F101" s="114"/>
      <c r="G101" s="146"/>
      <c r="H101" s="146"/>
      <c r="I101" s="146"/>
      <c r="J101" s="147"/>
      <c r="K101" s="146"/>
      <c r="L101" s="146"/>
      <c r="M101" s="146"/>
      <c r="N101" s="146"/>
      <c r="O101" s="146"/>
      <c r="P101" s="146"/>
      <c r="Q101" s="146"/>
      <c r="R101" s="146"/>
      <c r="S101" s="148">
        <f t="shared" si="4"/>
        <v>0</v>
      </c>
      <c r="T101" s="143">
        <f t="shared" si="5"/>
        <v>0</v>
      </c>
      <c r="U101" s="220"/>
      <c r="V101" s="212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2"/>
    </row>
    <row r="102" spans="1:36" s="125" customFormat="1" ht="20.100000000000001" hidden="1" customHeight="1" thickBot="1" x14ac:dyDescent="0.3">
      <c r="A102" s="211"/>
      <c r="B102" s="145">
        <v>72</v>
      </c>
      <c r="C102" s="94" t="s">
        <v>116</v>
      </c>
      <c r="D102" s="106"/>
      <c r="E102" s="113"/>
      <c r="F102" s="114"/>
      <c r="G102" s="146"/>
      <c r="H102" s="146"/>
      <c r="I102" s="146"/>
      <c r="J102" s="147"/>
      <c r="K102" s="146"/>
      <c r="L102" s="146"/>
      <c r="M102" s="146"/>
      <c r="N102" s="146"/>
      <c r="O102" s="146"/>
      <c r="P102" s="146"/>
      <c r="Q102" s="146"/>
      <c r="R102" s="146"/>
      <c r="S102" s="148">
        <f t="shared" si="4"/>
        <v>0</v>
      </c>
      <c r="T102" s="143">
        <f t="shared" si="5"/>
        <v>0</v>
      </c>
      <c r="U102" s="220"/>
      <c r="V102" s="212"/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2"/>
    </row>
    <row r="103" spans="1:36" s="125" customFormat="1" ht="20.100000000000001" hidden="1" customHeight="1" thickBot="1" x14ac:dyDescent="0.3">
      <c r="A103" s="211"/>
      <c r="B103" s="145">
        <v>73</v>
      </c>
      <c r="C103" s="94" t="s">
        <v>117</v>
      </c>
      <c r="D103" s="106"/>
      <c r="E103" s="113"/>
      <c r="F103" s="114"/>
      <c r="G103" s="146"/>
      <c r="H103" s="146"/>
      <c r="I103" s="146"/>
      <c r="J103" s="147"/>
      <c r="K103" s="146"/>
      <c r="L103" s="146"/>
      <c r="M103" s="146"/>
      <c r="N103" s="146"/>
      <c r="O103" s="146"/>
      <c r="P103" s="146"/>
      <c r="Q103" s="146"/>
      <c r="R103" s="146"/>
      <c r="S103" s="148">
        <f t="shared" si="4"/>
        <v>0</v>
      </c>
      <c r="T103" s="143">
        <f t="shared" si="5"/>
        <v>0</v>
      </c>
      <c r="U103" s="220"/>
      <c r="V103" s="212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2"/>
    </row>
    <row r="104" spans="1:36" s="125" customFormat="1" ht="20.100000000000001" hidden="1" customHeight="1" thickBot="1" x14ac:dyDescent="0.3">
      <c r="A104" s="211"/>
      <c r="B104" s="145">
        <v>33</v>
      </c>
      <c r="C104" s="94" t="s">
        <v>118</v>
      </c>
      <c r="D104" s="106"/>
      <c r="E104" s="113"/>
      <c r="F104" s="114"/>
      <c r="G104" s="146"/>
      <c r="H104" s="146"/>
      <c r="I104" s="146"/>
      <c r="J104" s="147"/>
      <c r="K104" s="146"/>
      <c r="L104" s="146"/>
      <c r="M104" s="146"/>
      <c r="N104" s="146"/>
      <c r="O104" s="146"/>
      <c r="P104" s="146"/>
      <c r="Q104" s="146"/>
      <c r="R104" s="146"/>
      <c r="S104" s="148">
        <f t="shared" si="4"/>
        <v>0</v>
      </c>
      <c r="T104" s="143">
        <f t="shared" si="5"/>
        <v>0</v>
      </c>
      <c r="U104" s="220"/>
      <c r="V104" s="212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2"/>
    </row>
    <row r="105" spans="1:36" s="125" customFormat="1" ht="18.75" hidden="1" thickBot="1" x14ac:dyDescent="0.3">
      <c r="A105" s="211"/>
      <c r="B105" s="145"/>
      <c r="C105" s="94" t="s">
        <v>209</v>
      </c>
      <c r="D105" s="106"/>
      <c r="E105" s="113"/>
      <c r="F105" s="114"/>
      <c r="G105" s="146"/>
      <c r="H105" s="146"/>
      <c r="I105" s="146"/>
      <c r="J105" s="147"/>
      <c r="K105" s="146"/>
      <c r="L105" s="146"/>
      <c r="M105" s="146"/>
      <c r="N105" s="146"/>
      <c r="O105" s="146"/>
      <c r="P105" s="146"/>
      <c r="Q105" s="146"/>
      <c r="R105" s="146"/>
      <c r="S105" s="148"/>
      <c r="T105" s="143"/>
      <c r="U105" s="220"/>
      <c r="V105" s="212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2"/>
    </row>
    <row r="106" spans="1:36" s="125" customFormat="1" ht="45" customHeight="1" thickBot="1" x14ac:dyDescent="0.3">
      <c r="A106" s="211"/>
      <c r="B106" s="145">
        <v>46</v>
      </c>
      <c r="C106" s="94" t="s">
        <v>208</v>
      </c>
      <c r="D106" s="106">
        <v>1783</v>
      </c>
      <c r="E106" s="113">
        <v>211133938</v>
      </c>
      <c r="F106" s="114">
        <f>+J106</f>
        <v>147793757</v>
      </c>
      <c r="G106" s="146"/>
      <c r="H106" s="146"/>
      <c r="I106" s="146"/>
      <c r="J106" s="147">
        <v>147793757</v>
      </c>
      <c r="K106" s="146"/>
      <c r="L106" s="146"/>
      <c r="M106" s="146"/>
      <c r="N106" s="146"/>
      <c r="O106" s="146"/>
      <c r="P106" s="146"/>
      <c r="Q106" s="146"/>
      <c r="R106" s="146"/>
      <c r="S106" s="148">
        <f t="shared" si="4"/>
        <v>147793757</v>
      </c>
      <c r="T106" s="143">
        <f t="shared" si="5"/>
        <v>0</v>
      </c>
      <c r="U106" s="220"/>
      <c r="V106" s="212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2"/>
    </row>
    <row r="107" spans="1:36" s="125" customFormat="1" ht="35.25" customHeight="1" thickBot="1" x14ac:dyDescent="0.3">
      <c r="A107" s="211"/>
      <c r="B107" s="145"/>
      <c r="C107" s="94" t="s">
        <v>206</v>
      </c>
      <c r="D107" s="106"/>
      <c r="E107" s="113"/>
      <c r="F107" s="114"/>
      <c r="G107" s="146"/>
      <c r="H107" s="146"/>
      <c r="I107" s="146">
        <v>13474399</v>
      </c>
      <c r="J107" s="147"/>
      <c r="K107" s="146"/>
      <c r="L107" s="146"/>
      <c r="M107" s="146"/>
      <c r="N107" s="146"/>
      <c r="O107" s="146"/>
      <c r="P107" s="146"/>
      <c r="Q107" s="146"/>
      <c r="R107" s="146"/>
      <c r="S107" s="148"/>
      <c r="T107" s="143"/>
      <c r="U107" s="220"/>
      <c r="V107" s="212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2"/>
    </row>
    <row r="108" spans="1:36" s="125" customFormat="1" ht="20.100000000000001" customHeight="1" thickBot="1" x14ac:dyDescent="0.3">
      <c r="A108" s="211"/>
      <c r="B108" s="145">
        <v>47</v>
      </c>
      <c r="C108" s="94" t="s">
        <v>120</v>
      </c>
      <c r="D108" s="106">
        <v>1553</v>
      </c>
      <c r="E108" s="113">
        <v>28750575</v>
      </c>
      <c r="F108" s="114">
        <v>20125402</v>
      </c>
      <c r="G108" s="146"/>
      <c r="H108" s="146"/>
      <c r="I108" s="146">
        <v>20125402</v>
      </c>
      <c r="J108" s="147"/>
      <c r="K108" s="146"/>
      <c r="L108" s="146"/>
      <c r="M108" s="146"/>
      <c r="N108" s="146"/>
      <c r="O108" s="146"/>
      <c r="P108" s="146"/>
      <c r="Q108" s="146"/>
      <c r="R108" s="146"/>
      <c r="S108" s="148">
        <f t="shared" si="4"/>
        <v>20125402</v>
      </c>
      <c r="T108" s="143">
        <f t="shared" si="5"/>
        <v>0</v>
      </c>
      <c r="U108" s="220"/>
      <c r="V108" s="212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2"/>
    </row>
    <row r="109" spans="1:36" s="125" customFormat="1" ht="20.100000000000001" hidden="1" customHeight="1" thickBot="1" x14ac:dyDescent="0.3">
      <c r="A109" s="211"/>
      <c r="B109" s="145">
        <v>76</v>
      </c>
      <c r="C109" s="94" t="s">
        <v>121</v>
      </c>
      <c r="D109" s="106" t="s">
        <v>31</v>
      </c>
      <c r="E109" s="113"/>
      <c r="F109" s="114"/>
      <c r="G109" s="146"/>
      <c r="H109" s="146"/>
      <c r="I109" s="146"/>
      <c r="J109" s="147"/>
      <c r="K109" s="146"/>
      <c r="L109" s="146"/>
      <c r="M109" s="146"/>
      <c r="N109" s="146"/>
      <c r="O109" s="146"/>
      <c r="P109" s="146"/>
      <c r="Q109" s="146"/>
      <c r="R109" s="146"/>
      <c r="S109" s="148">
        <f t="shared" si="4"/>
        <v>0</v>
      </c>
      <c r="T109" s="143">
        <f t="shared" si="5"/>
        <v>0</v>
      </c>
      <c r="U109" s="220"/>
      <c r="V109" s="212"/>
      <c r="W109" s="220"/>
      <c r="X109" s="220"/>
      <c r="Y109" s="220"/>
      <c r="Z109" s="220"/>
      <c r="AA109" s="220"/>
      <c r="AB109" s="220"/>
      <c r="AC109" s="220"/>
      <c r="AD109" s="220"/>
      <c r="AE109" s="220"/>
      <c r="AF109" s="220"/>
      <c r="AG109" s="220"/>
      <c r="AH109" s="220"/>
      <c r="AI109" s="220"/>
      <c r="AJ109" s="222"/>
    </row>
    <row r="110" spans="1:36" s="125" customFormat="1" ht="20.100000000000001" hidden="1" customHeight="1" thickBot="1" x14ac:dyDescent="0.3">
      <c r="A110" s="211"/>
      <c r="B110" s="145">
        <v>77</v>
      </c>
      <c r="C110" s="94" t="s">
        <v>122</v>
      </c>
      <c r="D110" s="106" t="s">
        <v>31</v>
      </c>
      <c r="E110" s="113"/>
      <c r="F110" s="114"/>
      <c r="G110" s="146"/>
      <c r="H110" s="146"/>
      <c r="I110" s="146"/>
      <c r="J110" s="147"/>
      <c r="K110" s="146"/>
      <c r="L110" s="146"/>
      <c r="M110" s="146"/>
      <c r="N110" s="146"/>
      <c r="O110" s="146"/>
      <c r="P110" s="146"/>
      <c r="Q110" s="146"/>
      <c r="R110" s="146"/>
      <c r="S110" s="148">
        <f t="shared" si="4"/>
        <v>0</v>
      </c>
      <c r="T110" s="143">
        <f t="shared" si="5"/>
        <v>0</v>
      </c>
      <c r="U110" s="220"/>
      <c r="V110" s="212"/>
      <c r="W110" s="220"/>
      <c r="X110" s="220"/>
      <c r="Y110" s="220"/>
      <c r="Z110" s="220"/>
      <c r="AA110" s="220"/>
      <c r="AB110" s="220"/>
      <c r="AC110" s="220"/>
      <c r="AD110" s="220"/>
      <c r="AE110" s="220"/>
      <c r="AF110" s="220"/>
      <c r="AG110" s="220"/>
      <c r="AH110" s="220"/>
      <c r="AI110" s="220"/>
      <c r="AJ110" s="222"/>
    </row>
    <row r="111" spans="1:36" s="125" customFormat="1" ht="20.100000000000001" customHeight="1" thickBot="1" x14ac:dyDescent="0.3">
      <c r="A111" s="211"/>
      <c r="B111" s="145">
        <v>48</v>
      </c>
      <c r="C111" s="94" t="s">
        <v>123</v>
      </c>
      <c r="D111" s="106" t="s">
        <v>31</v>
      </c>
      <c r="E111" s="113"/>
      <c r="F111" s="114">
        <f>+J111</f>
        <v>146408910</v>
      </c>
      <c r="G111" s="146"/>
      <c r="H111" s="146"/>
      <c r="I111" s="146"/>
      <c r="J111" s="147">
        <f>67909719+78499191</f>
        <v>146408910</v>
      </c>
      <c r="K111" s="146"/>
      <c r="L111" s="146"/>
      <c r="M111" s="146"/>
      <c r="N111" s="146"/>
      <c r="O111" s="146"/>
      <c r="P111" s="146"/>
      <c r="Q111" s="146"/>
      <c r="R111" s="146"/>
      <c r="S111" s="148">
        <f t="shared" si="4"/>
        <v>146408910</v>
      </c>
      <c r="T111" s="143">
        <f t="shared" si="5"/>
        <v>0</v>
      </c>
      <c r="U111" s="220"/>
      <c r="V111" s="212"/>
      <c r="W111" s="220"/>
      <c r="X111" s="220"/>
      <c r="Y111" s="220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2"/>
    </row>
    <row r="112" spans="1:36" s="125" customFormat="1" ht="20.100000000000001" hidden="1" customHeight="1" thickBot="1" x14ac:dyDescent="0.3">
      <c r="A112" s="211"/>
      <c r="B112" s="145"/>
      <c r="C112" s="94" t="s">
        <v>124</v>
      </c>
      <c r="D112" s="106"/>
      <c r="E112" s="113"/>
      <c r="F112" s="114"/>
      <c r="G112" s="146"/>
      <c r="H112" s="146"/>
      <c r="I112" s="146"/>
      <c r="J112" s="147"/>
      <c r="K112" s="146"/>
      <c r="L112" s="146"/>
      <c r="M112" s="146"/>
      <c r="N112" s="146"/>
      <c r="O112" s="146"/>
      <c r="P112" s="146"/>
      <c r="Q112" s="146"/>
      <c r="R112" s="146"/>
      <c r="S112" s="148"/>
      <c r="T112" s="148"/>
      <c r="U112" s="220"/>
      <c r="V112" s="212"/>
      <c r="W112" s="220"/>
      <c r="X112" s="220"/>
      <c r="Y112" s="220"/>
      <c r="Z112" s="220"/>
      <c r="AA112" s="220"/>
      <c r="AB112" s="220"/>
      <c r="AC112" s="220"/>
      <c r="AD112" s="220"/>
      <c r="AE112" s="220"/>
      <c r="AF112" s="220"/>
      <c r="AG112" s="220"/>
      <c r="AH112" s="220"/>
      <c r="AI112" s="220"/>
      <c r="AJ112" s="222"/>
    </row>
    <row r="113" spans="1:36" s="125" customFormat="1" ht="20.100000000000001" hidden="1" customHeight="1" thickBot="1" x14ac:dyDescent="0.3">
      <c r="A113" s="211"/>
      <c r="B113" s="145"/>
      <c r="C113" s="94" t="s">
        <v>125</v>
      </c>
      <c r="D113" s="106"/>
      <c r="E113" s="113"/>
      <c r="F113" s="114"/>
      <c r="G113" s="146"/>
      <c r="H113" s="146"/>
      <c r="I113" s="146"/>
      <c r="J113" s="147"/>
      <c r="K113" s="146"/>
      <c r="L113" s="146"/>
      <c r="M113" s="146"/>
      <c r="N113" s="146"/>
      <c r="O113" s="146"/>
      <c r="P113" s="146"/>
      <c r="Q113" s="146"/>
      <c r="R113" s="146"/>
      <c r="S113" s="148"/>
      <c r="T113" s="148"/>
      <c r="U113" s="220"/>
      <c r="V113" s="212"/>
      <c r="W113" s="220"/>
      <c r="X113" s="220"/>
      <c r="Y113" s="220"/>
      <c r="Z113" s="220"/>
      <c r="AA113" s="220"/>
      <c r="AB113" s="220"/>
      <c r="AC113" s="220"/>
      <c r="AD113" s="220"/>
      <c r="AE113" s="220"/>
      <c r="AF113" s="220"/>
      <c r="AG113" s="220"/>
      <c r="AH113" s="220"/>
      <c r="AI113" s="220"/>
      <c r="AJ113" s="222"/>
    </row>
    <row r="114" spans="1:36" s="125" customFormat="1" ht="20.100000000000001" hidden="1" customHeight="1" thickBot="1" x14ac:dyDescent="0.3">
      <c r="A114" s="211"/>
      <c r="B114" s="145"/>
      <c r="C114" s="94" t="s">
        <v>126</v>
      </c>
      <c r="D114" s="106"/>
      <c r="E114" s="113"/>
      <c r="F114" s="114"/>
      <c r="G114" s="146"/>
      <c r="H114" s="146"/>
      <c r="I114" s="146"/>
      <c r="J114" s="147"/>
      <c r="K114" s="146"/>
      <c r="L114" s="146"/>
      <c r="M114" s="146"/>
      <c r="N114" s="146"/>
      <c r="O114" s="146"/>
      <c r="P114" s="146"/>
      <c r="Q114" s="146"/>
      <c r="R114" s="146"/>
      <c r="S114" s="148"/>
      <c r="T114" s="148"/>
      <c r="U114" s="220"/>
      <c r="V114" s="212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2"/>
    </row>
    <row r="115" spans="1:36" s="125" customFormat="1" ht="20.100000000000001" hidden="1" customHeight="1" thickBot="1" x14ac:dyDescent="0.3">
      <c r="A115" s="211"/>
      <c r="B115" s="145"/>
      <c r="C115" s="94" t="s">
        <v>127</v>
      </c>
      <c r="D115" s="106"/>
      <c r="E115" s="113"/>
      <c r="F115" s="114"/>
      <c r="G115" s="146"/>
      <c r="H115" s="146"/>
      <c r="I115" s="146"/>
      <c r="J115" s="147"/>
      <c r="K115" s="146"/>
      <c r="L115" s="146"/>
      <c r="M115" s="146"/>
      <c r="N115" s="146"/>
      <c r="O115" s="146"/>
      <c r="P115" s="146"/>
      <c r="Q115" s="146"/>
      <c r="R115" s="146"/>
      <c r="S115" s="148"/>
      <c r="T115" s="148"/>
      <c r="U115" s="220"/>
      <c r="V115" s="212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2"/>
    </row>
    <row r="116" spans="1:36" s="125" customFormat="1" ht="20.100000000000001" hidden="1" customHeight="1" thickBot="1" x14ac:dyDescent="0.3">
      <c r="A116" s="211"/>
      <c r="B116" s="145"/>
      <c r="C116" s="94" t="s">
        <v>128</v>
      </c>
      <c r="D116" s="106"/>
      <c r="E116" s="113"/>
      <c r="F116" s="114"/>
      <c r="G116" s="146"/>
      <c r="H116" s="146"/>
      <c r="I116" s="146"/>
      <c r="J116" s="147"/>
      <c r="K116" s="146"/>
      <c r="L116" s="146"/>
      <c r="M116" s="146"/>
      <c r="N116" s="146"/>
      <c r="O116" s="146"/>
      <c r="P116" s="146"/>
      <c r="Q116" s="146"/>
      <c r="R116" s="146"/>
      <c r="S116" s="148"/>
      <c r="T116" s="148"/>
      <c r="U116" s="220"/>
      <c r="V116" s="212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2"/>
    </row>
    <row r="117" spans="1:36" s="125" customFormat="1" ht="20.100000000000001" hidden="1" customHeight="1" thickBot="1" x14ac:dyDescent="0.3">
      <c r="A117" s="211"/>
      <c r="B117" s="145"/>
      <c r="C117" s="94" t="s">
        <v>129</v>
      </c>
      <c r="D117" s="106"/>
      <c r="E117" s="113"/>
      <c r="F117" s="114"/>
      <c r="G117" s="146"/>
      <c r="H117" s="146"/>
      <c r="I117" s="146"/>
      <c r="J117" s="147"/>
      <c r="K117" s="146"/>
      <c r="L117" s="146"/>
      <c r="M117" s="146"/>
      <c r="N117" s="146"/>
      <c r="O117" s="146"/>
      <c r="P117" s="146"/>
      <c r="Q117" s="146"/>
      <c r="R117" s="146"/>
      <c r="S117" s="148"/>
      <c r="T117" s="148"/>
      <c r="U117" s="220"/>
      <c r="V117" s="212"/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2"/>
    </row>
    <row r="118" spans="1:36" s="125" customFormat="1" ht="20.100000000000001" hidden="1" customHeight="1" thickBot="1" x14ac:dyDescent="0.3">
      <c r="A118" s="211"/>
      <c r="B118" s="145"/>
      <c r="C118" s="94" t="s">
        <v>130</v>
      </c>
      <c r="D118" s="106"/>
      <c r="E118" s="113"/>
      <c r="F118" s="114"/>
      <c r="G118" s="146"/>
      <c r="H118" s="146"/>
      <c r="I118" s="146"/>
      <c r="J118" s="147"/>
      <c r="K118" s="146"/>
      <c r="L118" s="146"/>
      <c r="M118" s="146"/>
      <c r="N118" s="146"/>
      <c r="O118" s="146"/>
      <c r="P118" s="146"/>
      <c r="Q118" s="146"/>
      <c r="R118" s="146"/>
      <c r="S118" s="148"/>
      <c r="T118" s="148"/>
      <c r="U118" s="220"/>
      <c r="V118" s="212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2"/>
    </row>
    <row r="119" spans="1:36" s="125" customFormat="1" ht="20.100000000000001" hidden="1" customHeight="1" thickBot="1" x14ac:dyDescent="0.3">
      <c r="A119" s="211"/>
      <c r="B119" s="145"/>
      <c r="C119" s="94" t="s">
        <v>131</v>
      </c>
      <c r="D119" s="106"/>
      <c r="E119" s="113"/>
      <c r="F119" s="114"/>
      <c r="G119" s="146"/>
      <c r="H119" s="146"/>
      <c r="I119" s="146"/>
      <c r="J119" s="147"/>
      <c r="K119" s="146"/>
      <c r="L119" s="146"/>
      <c r="M119" s="146"/>
      <c r="N119" s="146"/>
      <c r="O119" s="146"/>
      <c r="P119" s="146"/>
      <c r="Q119" s="146"/>
      <c r="R119" s="146"/>
      <c r="S119" s="148"/>
      <c r="T119" s="148"/>
      <c r="U119" s="220"/>
      <c r="V119" s="212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2"/>
    </row>
    <row r="120" spans="1:36" s="125" customFormat="1" ht="20.100000000000001" hidden="1" customHeight="1" thickBot="1" x14ac:dyDescent="0.3">
      <c r="A120" s="211"/>
      <c r="B120" s="145"/>
      <c r="C120" s="94" t="s">
        <v>132</v>
      </c>
      <c r="D120" s="106"/>
      <c r="E120" s="113"/>
      <c r="F120" s="114"/>
      <c r="G120" s="146"/>
      <c r="H120" s="146"/>
      <c r="I120" s="146"/>
      <c r="J120" s="147"/>
      <c r="K120" s="146"/>
      <c r="L120" s="146"/>
      <c r="M120" s="146"/>
      <c r="N120" s="146"/>
      <c r="O120" s="146"/>
      <c r="P120" s="146"/>
      <c r="Q120" s="146"/>
      <c r="R120" s="146"/>
      <c r="S120" s="148"/>
      <c r="T120" s="148"/>
      <c r="U120" s="220"/>
      <c r="V120" s="212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2"/>
    </row>
    <row r="121" spans="1:36" s="227" customFormat="1" ht="20.100000000000001" hidden="1" customHeight="1" thickBot="1" x14ac:dyDescent="0.3">
      <c r="A121" s="224"/>
      <c r="B121" s="145"/>
      <c r="C121" s="94" t="s">
        <v>133</v>
      </c>
      <c r="D121" s="106"/>
      <c r="E121" s="113"/>
      <c r="F121" s="114"/>
      <c r="G121" s="146"/>
      <c r="H121" s="146"/>
      <c r="I121" s="146"/>
      <c r="J121" s="147"/>
      <c r="K121" s="146"/>
      <c r="L121" s="146"/>
      <c r="M121" s="146"/>
      <c r="N121" s="146"/>
      <c r="O121" s="146"/>
      <c r="P121" s="146"/>
      <c r="Q121" s="146"/>
      <c r="R121" s="146"/>
      <c r="S121" s="148"/>
      <c r="T121" s="148"/>
      <c r="U121" s="225"/>
      <c r="V121" s="212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6"/>
    </row>
    <row r="122" spans="1:36" s="125" customFormat="1" ht="20.100000000000001" hidden="1" customHeight="1" thickBot="1" x14ac:dyDescent="0.3">
      <c r="A122" s="211"/>
      <c r="B122" s="145"/>
      <c r="C122" s="94" t="s">
        <v>134</v>
      </c>
      <c r="D122" s="106"/>
      <c r="E122" s="113"/>
      <c r="F122" s="114"/>
      <c r="G122" s="146"/>
      <c r="H122" s="146"/>
      <c r="I122" s="146"/>
      <c r="J122" s="147"/>
      <c r="K122" s="146"/>
      <c r="L122" s="146"/>
      <c r="M122" s="146"/>
      <c r="N122" s="146"/>
      <c r="O122" s="146"/>
      <c r="P122" s="146"/>
      <c r="Q122" s="146"/>
      <c r="R122" s="146"/>
      <c r="S122" s="148"/>
      <c r="T122" s="148"/>
      <c r="U122" s="220"/>
      <c r="V122" s="212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2"/>
    </row>
    <row r="123" spans="1:36" s="125" customFormat="1" ht="20.100000000000001" hidden="1" customHeight="1" thickBot="1" x14ac:dyDescent="0.3">
      <c r="A123" s="211"/>
      <c r="B123" s="145"/>
      <c r="C123" s="94" t="s">
        <v>135</v>
      </c>
      <c r="D123" s="106"/>
      <c r="E123" s="113"/>
      <c r="F123" s="114"/>
      <c r="G123" s="146"/>
      <c r="H123" s="146"/>
      <c r="I123" s="146"/>
      <c r="J123" s="147"/>
      <c r="K123" s="146"/>
      <c r="L123" s="146"/>
      <c r="M123" s="146"/>
      <c r="N123" s="146"/>
      <c r="O123" s="146"/>
      <c r="P123" s="146"/>
      <c r="Q123" s="146"/>
      <c r="R123" s="146"/>
      <c r="S123" s="148"/>
      <c r="T123" s="148"/>
      <c r="U123" s="220"/>
      <c r="V123" s="212"/>
      <c r="W123" s="220"/>
      <c r="X123" s="220"/>
      <c r="Y123" s="220"/>
      <c r="Z123" s="220"/>
      <c r="AA123" s="220"/>
      <c r="AB123" s="220"/>
      <c r="AC123" s="220"/>
      <c r="AD123" s="220"/>
      <c r="AE123" s="220"/>
      <c r="AF123" s="220"/>
      <c r="AG123" s="220"/>
      <c r="AH123" s="220"/>
      <c r="AI123" s="220"/>
      <c r="AJ123" s="222"/>
    </row>
    <row r="124" spans="1:36" s="125" customFormat="1" ht="20.100000000000001" hidden="1" customHeight="1" thickBot="1" x14ac:dyDescent="0.3">
      <c r="A124" s="211"/>
      <c r="B124" s="145"/>
      <c r="C124" s="94" t="s">
        <v>136</v>
      </c>
      <c r="D124" s="106"/>
      <c r="E124" s="113"/>
      <c r="F124" s="114"/>
      <c r="G124" s="146"/>
      <c r="H124" s="146"/>
      <c r="I124" s="146"/>
      <c r="J124" s="147"/>
      <c r="K124" s="146"/>
      <c r="L124" s="146"/>
      <c r="M124" s="146"/>
      <c r="N124" s="146"/>
      <c r="O124" s="146"/>
      <c r="P124" s="146"/>
      <c r="Q124" s="146"/>
      <c r="R124" s="146"/>
      <c r="S124" s="148"/>
      <c r="T124" s="148"/>
      <c r="U124" s="220"/>
      <c r="V124" s="212"/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2"/>
    </row>
    <row r="125" spans="1:36" s="125" customFormat="1" ht="20.100000000000001" hidden="1" customHeight="1" thickBot="1" x14ac:dyDescent="0.3">
      <c r="B125" s="145">
        <v>38</v>
      </c>
      <c r="C125" s="94" t="s">
        <v>137</v>
      </c>
      <c r="D125" s="106"/>
      <c r="E125" s="113"/>
      <c r="F125" s="114"/>
      <c r="G125" s="146"/>
      <c r="H125" s="146"/>
      <c r="I125" s="146"/>
      <c r="J125" s="147"/>
      <c r="K125" s="146"/>
      <c r="L125" s="146"/>
      <c r="M125" s="146"/>
      <c r="N125" s="146"/>
      <c r="O125" s="146"/>
      <c r="P125" s="146"/>
      <c r="Q125" s="146"/>
      <c r="R125" s="146"/>
      <c r="S125" s="148">
        <f>SUM(G125:R125)</f>
        <v>0</v>
      </c>
      <c r="T125" s="148">
        <f>+F125-S125</f>
        <v>0</v>
      </c>
      <c r="U125" s="220"/>
      <c r="V125" s="212"/>
      <c r="W125" s="220"/>
      <c r="X125" s="220"/>
      <c r="Y125" s="220"/>
      <c r="Z125" s="220"/>
      <c r="AA125" s="220"/>
      <c r="AB125" s="220"/>
      <c r="AC125" s="220"/>
      <c r="AD125" s="220"/>
      <c r="AE125" s="220"/>
      <c r="AF125" s="220"/>
      <c r="AG125" s="220"/>
      <c r="AH125" s="220"/>
      <c r="AI125" s="220"/>
      <c r="AJ125" s="222"/>
    </row>
    <row r="126" spans="1:36" s="125" customFormat="1" ht="20.100000000000001" hidden="1" customHeight="1" thickBot="1" x14ac:dyDescent="0.3">
      <c r="B126" s="137"/>
      <c r="C126" s="94"/>
      <c r="D126" s="106"/>
      <c r="E126" s="126"/>
      <c r="F126" s="127"/>
      <c r="G126" s="152"/>
      <c r="H126" s="152"/>
      <c r="I126" s="152"/>
      <c r="J126" s="153"/>
      <c r="K126" s="152"/>
      <c r="L126" s="152"/>
      <c r="M126" s="152"/>
      <c r="N126" s="152"/>
      <c r="O126" s="152"/>
      <c r="P126" s="152"/>
      <c r="Q126" s="152"/>
      <c r="R126" s="152"/>
      <c r="S126" s="148">
        <f>SUM(G126:R126)</f>
        <v>0</v>
      </c>
      <c r="T126" s="154">
        <f>+F126-S126</f>
        <v>0</v>
      </c>
      <c r="U126" s="220"/>
      <c r="V126" s="212"/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2"/>
    </row>
    <row r="127" spans="1:36" s="125" customFormat="1" ht="20.100000000000001" customHeight="1" thickBot="1" x14ac:dyDescent="0.3">
      <c r="B127" s="137"/>
      <c r="C127" s="131" t="s">
        <v>183</v>
      </c>
      <c r="D127" s="132"/>
      <c r="E127" s="133">
        <f t="shared" ref="E127:T127" si="6">SUM(E15:E126)</f>
        <v>8371002575</v>
      </c>
      <c r="F127" s="134">
        <f t="shared" si="6"/>
        <v>3265042111.8000002</v>
      </c>
      <c r="G127" s="135">
        <f t="shared" si="6"/>
        <v>605425467</v>
      </c>
      <c r="H127" s="135">
        <f t="shared" si="6"/>
        <v>601768101</v>
      </c>
      <c r="I127" s="135">
        <f t="shared" si="6"/>
        <v>663349925</v>
      </c>
      <c r="J127" s="135">
        <f t="shared" si="6"/>
        <v>1402496896.8</v>
      </c>
      <c r="K127" s="135">
        <f t="shared" si="6"/>
        <v>0</v>
      </c>
      <c r="L127" s="135">
        <f t="shared" si="6"/>
        <v>0</v>
      </c>
      <c r="M127" s="135">
        <f t="shared" si="6"/>
        <v>0</v>
      </c>
      <c r="N127" s="135">
        <f t="shared" si="6"/>
        <v>0</v>
      </c>
      <c r="O127" s="135">
        <f t="shared" si="6"/>
        <v>0</v>
      </c>
      <c r="P127" s="135">
        <f t="shared" si="6"/>
        <v>0</v>
      </c>
      <c r="Q127" s="135">
        <f t="shared" si="6"/>
        <v>0</v>
      </c>
      <c r="R127" s="135">
        <f t="shared" si="6"/>
        <v>0</v>
      </c>
      <c r="S127" s="135">
        <f t="shared" si="6"/>
        <v>3259565990.8000002</v>
      </c>
      <c r="T127" s="135">
        <f t="shared" si="6"/>
        <v>5476121</v>
      </c>
      <c r="V127" s="212"/>
    </row>
    <row r="128" spans="1:36" s="125" customFormat="1" ht="21.75" customHeight="1" x14ac:dyDescent="0.25">
      <c r="B128" s="136"/>
      <c r="S128" s="136"/>
      <c r="T128" s="136"/>
    </row>
    <row r="129" spans="2:20" s="125" customFormat="1" ht="21.75" customHeight="1" x14ac:dyDescent="0.25">
      <c r="B129" s="136"/>
      <c r="F129" s="228"/>
      <c r="G129" s="228"/>
      <c r="H129" s="228"/>
      <c r="I129" s="228"/>
      <c r="S129" s="136"/>
      <c r="T129" s="136"/>
    </row>
    <row r="130" spans="2:20" s="125" customFormat="1" ht="21.75" customHeight="1" thickBot="1" x14ac:dyDescent="0.3">
      <c r="B130" s="136"/>
      <c r="S130" s="136"/>
      <c r="T130" s="136"/>
    </row>
    <row r="131" spans="2:20" s="125" customFormat="1" ht="21.75" customHeight="1" x14ac:dyDescent="0.25">
      <c r="B131" s="136"/>
      <c r="C131" s="229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0"/>
      <c r="Q131" s="230"/>
      <c r="R131" s="230"/>
      <c r="S131" s="231"/>
      <c r="T131" s="232"/>
    </row>
    <row r="132" spans="2:20" s="93" customFormat="1" x14ac:dyDescent="0.25">
      <c r="C132" s="359" t="s">
        <v>141</v>
      </c>
      <c r="D132" s="360"/>
      <c r="E132" s="360"/>
      <c r="F132" s="360"/>
      <c r="G132" s="360"/>
      <c r="H132" s="360"/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/>
      <c r="T132" s="361"/>
    </row>
    <row r="133" spans="2:20" s="93" customFormat="1" x14ac:dyDescent="0.25">
      <c r="C133" s="359" t="s">
        <v>139</v>
      </c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0"/>
      <c r="P133" s="360"/>
      <c r="Q133" s="360"/>
      <c r="R133" s="360"/>
      <c r="S133" s="360"/>
      <c r="T133" s="361"/>
    </row>
    <row r="134" spans="2:20" s="93" customFormat="1" x14ac:dyDescent="0.25">
      <c r="C134" s="359" t="s">
        <v>140</v>
      </c>
      <c r="D134" s="360"/>
      <c r="E134" s="360"/>
      <c r="F134" s="360"/>
      <c r="G134" s="360"/>
      <c r="H134" s="360"/>
      <c r="I134" s="360"/>
      <c r="J134" s="360"/>
      <c r="K134" s="360"/>
      <c r="L134" s="360"/>
      <c r="M134" s="360"/>
      <c r="N134" s="360"/>
      <c r="O134" s="360"/>
      <c r="P134" s="360"/>
      <c r="Q134" s="360"/>
      <c r="R134" s="360"/>
      <c r="S134" s="360"/>
      <c r="T134" s="361"/>
    </row>
    <row r="135" spans="2:20" ht="18.75" thickBot="1" x14ac:dyDescent="0.3">
      <c r="C135" s="233"/>
      <c r="D135" s="234"/>
      <c r="E135" s="235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6"/>
    </row>
    <row r="136" spans="2:20" s="125" customFormat="1" ht="21.75" customHeight="1" x14ac:dyDescent="0.25">
      <c r="B136" s="136"/>
      <c r="S136" s="136"/>
      <c r="T136" s="136"/>
    </row>
    <row r="137" spans="2:20" s="125" customFormat="1" ht="21.75" customHeight="1" x14ac:dyDescent="0.25">
      <c r="B137" s="136"/>
      <c r="S137" s="136"/>
      <c r="T137" s="136"/>
    </row>
    <row r="138" spans="2:20" s="125" customFormat="1" ht="21.75" customHeight="1" x14ac:dyDescent="0.25">
      <c r="B138" s="136"/>
      <c r="S138" s="136"/>
      <c r="T138" s="136"/>
    </row>
    <row r="139" spans="2:20" s="125" customFormat="1" ht="21.75" customHeight="1" x14ac:dyDescent="0.25">
      <c r="B139" s="136"/>
      <c r="S139" s="136"/>
      <c r="T139" s="136"/>
    </row>
    <row r="140" spans="2:20" s="125" customFormat="1" ht="21.75" customHeight="1" x14ac:dyDescent="0.25">
      <c r="B140" s="136"/>
      <c r="S140" s="136"/>
      <c r="T140" s="136"/>
    </row>
    <row r="141" spans="2:20" s="125" customFormat="1" ht="21.75" customHeight="1" x14ac:dyDescent="0.25">
      <c r="B141" s="136"/>
      <c r="S141" s="136"/>
      <c r="T141" s="136"/>
    </row>
    <row r="142" spans="2:20" s="125" customFormat="1" ht="21.75" customHeight="1" x14ac:dyDescent="0.25">
      <c r="B142" s="136"/>
      <c r="S142" s="136"/>
      <c r="T142" s="136"/>
    </row>
    <row r="143" spans="2:20" s="125" customFormat="1" ht="21.75" customHeight="1" x14ac:dyDescent="0.25">
      <c r="B143" s="136"/>
      <c r="S143" s="136"/>
      <c r="T143" s="136"/>
    </row>
    <row r="144" spans="2:20" s="125" customFormat="1" ht="21.75" customHeight="1" x14ac:dyDescent="0.25">
      <c r="B144" s="136"/>
      <c r="S144" s="136"/>
      <c r="T144" s="136"/>
    </row>
    <row r="145" spans="2:20" s="125" customFormat="1" ht="21.75" customHeight="1" x14ac:dyDescent="0.25">
      <c r="B145" s="136"/>
      <c r="S145" s="136"/>
      <c r="T145" s="136"/>
    </row>
    <row r="146" spans="2:20" s="125" customFormat="1" ht="21.75" customHeight="1" x14ac:dyDescent="0.25">
      <c r="B146" s="136"/>
      <c r="S146" s="136"/>
      <c r="T146" s="136"/>
    </row>
    <row r="147" spans="2:20" s="125" customFormat="1" ht="21.75" customHeight="1" x14ac:dyDescent="0.25">
      <c r="B147" s="136"/>
      <c r="S147" s="136"/>
      <c r="T147" s="136"/>
    </row>
    <row r="148" spans="2:20" s="125" customFormat="1" ht="21.75" customHeight="1" x14ac:dyDescent="0.25">
      <c r="B148" s="136"/>
      <c r="S148" s="136"/>
      <c r="T148" s="136"/>
    </row>
    <row r="149" spans="2:20" s="125" customFormat="1" ht="13.5" customHeight="1" x14ac:dyDescent="0.25">
      <c r="B149" s="136"/>
      <c r="C149" s="237"/>
      <c r="D149" s="237"/>
      <c r="E149" s="238"/>
      <c r="F149" s="239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2"/>
      <c r="T149" s="222"/>
    </row>
    <row r="150" spans="2:20" s="125" customFormat="1" ht="31.5" hidden="1" customHeight="1" x14ac:dyDescent="0.25">
      <c r="B150" s="136"/>
      <c r="S150" s="222"/>
      <c r="T150" s="222"/>
    </row>
  </sheetData>
  <autoFilter ref="A14:AJ127"/>
  <mergeCells count="4">
    <mergeCell ref="E6:T6"/>
    <mergeCell ref="C132:T132"/>
    <mergeCell ref="C133:T133"/>
    <mergeCell ref="C134:T134"/>
  </mergeCells>
  <pageMargins left="0.7" right="0.7" top="0.75" bottom="0.75" header="0.3" footer="0.3"/>
  <pageSetup scale="26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413"/>
  <sheetViews>
    <sheetView tabSelected="1" zoomScale="60" zoomScaleNormal="60" workbookViewId="0">
      <selection activeCell="A72" sqref="A72"/>
    </sheetView>
  </sheetViews>
  <sheetFormatPr baseColWidth="10" defaultColWidth="76.85546875" defaultRowHeight="18" x14ac:dyDescent="0.25"/>
  <cols>
    <col min="1" max="1" width="7.28515625" style="243" customWidth="1"/>
    <col min="2" max="2" width="7.7109375" style="201" bestFit="1" customWidth="1"/>
    <col min="3" max="3" width="51" style="201" customWidth="1"/>
    <col min="4" max="4" width="20.7109375" style="201" customWidth="1"/>
    <col min="5" max="5" width="31" style="240" customWidth="1"/>
    <col min="6" max="6" width="24.7109375" style="201" customWidth="1"/>
    <col min="7" max="7" width="29" style="201" customWidth="1"/>
    <col min="8" max="8" width="31.5703125" style="201" customWidth="1"/>
    <col min="9" max="9" width="27.7109375" style="201" bestFit="1" customWidth="1"/>
    <col min="10" max="10" width="26.140625" style="201" customWidth="1"/>
    <col min="11" max="18" width="23" style="201" hidden="1" customWidth="1"/>
    <col min="19" max="19" width="39" style="201" bestFit="1" customWidth="1"/>
    <col min="20" max="20" width="28.7109375" style="201" bestFit="1" customWidth="1"/>
    <col min="21" max="21" width="8.28515625" style="243" customWidth="1"/>
    <col min="22" max="22" width="28" style="243" bestFit="1" customWidth="1"/>
    <col min="23" max="23" width="23" style="243" bestFit="1" customWidth="1"/>
    <col min="24" max="24" width="19" style="243" customWidth="1"/>
    <col min="25" max="121" width="11.42578125" style="243" customWidth="1"/>
    <col min="122" max="231" width="11.42578125" style="201" customWidth="1"/>
    <col min="232" max="234" width="7.28515625" style="201" customWidth="1"/>
    <col min="235" max="235" width="0" style="201" hidden="1" customWidth="1"/>
    <col min="236" max="236" width="7.28515625" style="201" customWidth="1"/>
    <col min="237" max="237" width="66.140625" style="201" customWidth="1"/>
    <col min="238" max="238" width="0" style="201" hidden="1" customWidth="1"/>
    <col min="239" max="239" width="28" style="201" customWidth="1"/>
    <col min="240" max="240" width="32.140625" style="201" customWidth="1"/>
    <col min="241" max="241" width="39.85546875" style="201" bestFit="1" customWidth="1"/>
    <col min="242" max="242" width="0" style="201" hidden="1" customWidth="1"/>
    <col min="243" max="243" width="7.28515625" style="201" customWidth="1"/>
    <col min="244" max="244" width="0" style="201" hidden="1" customWidth="1"/>
    <col min="245" max="245" width="7.28515625" style="201" customWidth="1"/>
    <col min="246" max="246" width="59.5703125" style="201" customWidth="1"/>
    <col min="247" max="247" width="0" style="201" hidden="1" customWidth="1"/>
    <col min="248" max="248" width="23.85546875" style="201" customWidth="1"/>
    <col min="249" max="249" width="27.42578125" style="201" customWidth="1"/>
    <col min="250" max="250" width="28" style="201" customWidth="1"/>
    <col min="251" max="253" width="0" style="201" hidden="1" customWidth="1"/>
    <col min="254" max="254" width="7.28515625" style="201" customWidth="1"/>
    <col min="255" max="255" width="6.140625" style="201" bestFit="1" customWidth="1"/>
    <col min="256" max="256" width="76.85546875" style="201"/>
    <col min="257" max="257" width="7.28515625" style="201" customWidth="1"/>
    <col min="258" max="258" width="6.140625" style="201" bestFit="1" customWidth="1"/>
    <col min="259" max="259" width="78" style="201" customWidth="1"/>
    <col min="260" max="260" width="20.7109375" style="201" customWidth="1"/>
    <col min="261" max="261" width="26" style="201" customWidth="1"/>
    <col min="262" max="262" width="37" style="201" bestFit="1" customWidth="1"/>
    <col min="263" max="271" width="0" style="201" hidden="1" customWidth="1"/>
    <col min="272" max="274" width="22.7109375" style="201" bestFit="1" customWidth="1"/>
    <col min="275" max="275" width="25.28515625" style="201" bestFit="1" customWidth="1"/>
    <col min="276" max="276" width="21" style="201" bestFit="1" customWidth="1"/>
    <col min="277" max="277" width="8.28515625" style="201" customWidth="1"/>
    <col min="278" max="278" width="19" style="201" bestFit="1" customWidth="1"/>
    <col min="279" max="279" width="20.5703125" style="201" bestFit="1" customWidth="1"/>
    <col min="280" max="280" width="19" style="201" customWidth="1"/>
    <col min="281" max="487" width="11.42578125" style="201" customWidth="1"/>
    <col min="488" max="490" width="7.28515625" style="201" customWidth="1"/>
    <col min="491" max="491" width="0" style="201" hidden="1" customWidth="1"/>
    <col min="492" max="492" width="7.28515625" style="201" customWidth="1"/>
    <col min="493" max="493" width="66.140625" style="201" customWidth="1"/>
    <col min="494" max="494" width="0" style="201" hidden="1" customWidth="1"/>
    <col min="495" max="495" width="28" style="201" customWidth="1"/>
    <col min="496" max="496" width="32.140625" style="201" customWidth="1"/>
    <col min="497" max="497" width="39.85546875" style="201" bestFit="1" customWidth="1"/>
    <col min="498" max="498" width="0" style="201" hidden="1" customWidth="1"/>
    <col min="499" max="499" width="7.28515625" style="201" customWidth="1"/>
    <col min="500" max="500" width="0" style="201" hidden="1" customWidth="1"/>
    <col min="501" max="501" width="7.28515625" style="201" customWidth="1"/>
    <col min="502" max="502" width="59.5703125" style="201" customWidth="1"/>
    <col min="503" max="503" width="0" style="201" hidden="1" customWidth="1"/>
    <col min="504" max="504" width="23.85546875" style="201" customWidth="1"/>
    <col min="505" max="505" width="27.42578125" style="201" customWidth="1"/>
    <col min="506" max="506" width="28" style="201" customWidth="1"/>
    <col min="507" max="509" width="0" style="201" hidden="1" customWidth="1"/>
    <col min="510" max="510" width="7.28515625" style="201" customWidth="1"/>
    <col min="511" max="511" width="6.140625" style="201" bestFit="1" customWidth="1"/>
    <col min="512" max="512" width="76.85546875" style="201"/>
    <col min="513" max="513" width="7.28515625" style="201" customWidth="1"/>
    <col min="514" max="514" width="6.140625" style="201" bestFit="1" customWidth="1"/>
    <col min="515" max="515" width="78" style="201" customWidth="1"/>
    <col min="516" max="516" width="20.7109375" style="201" customWidth="1"/>
    <col min="517" max="517" width="26" style="201" customWidth="1"/>
    <col min="518" max="518" width="37" style="201" bestFit="1" customWidth="1"/>
    <col min="519" max="527" width="0" style="201" hidden="1" customWidth="1"/>
    <col min="528" max="530" width="22.7109375" style="201" bestFit="1" customWidth="1"/>
    <col min="531" max="531" width="25.28515625" style="201" bestFit="1" customWidth="1"/>
    <col min="532" max="532" width="21" style="201" bestFit="1" customWidth="1"/>
    <col min="533" max="533" width="8.28515625" style="201" customWidth="1"/>
    <col min="534" max="534" width="19" style="201" bestFit="1" customWidth="1"/>
    <col min="535" max="535" width="20.5703125" style="201" bestFit="1" customWidth="1"/>
    <col min="536" max="536" width="19" style="201" customWidth="1"/>
    <col min="537" max="743" width="11.42578125" style="201" customWidth="1"/>
    <col min="744" max="746" width="7.28515625" style="201" customWidth="1"/>
    <col min="747" max="747" width="0" style="201" hidden="1" customWidth="1"/>
    <col min="748" max="748" width="7.28515625" style="201" customWidth="1"/>
    <col min="749" max="749" width="66.140625" style="201" customWidth="1"/>
    <col min="750" max="750" width="0" style="201" hidden="1" customWidth="1"/>
    <col min="751" max="751" width="28" style="201" customWidth="1"/>
    <col min="752" max="752" width="32.140625" style="201" customWidth="1"/>
    <col min="753" max="753" width="39.85546875" style="201" bestFit="1" customWidth="1"/>
    <col min="754" max="754" width="0" style="201" hidden="1" customWidth="1"/>
    <col min="755" max="755" width="7.28515625" style="201" customWidth="1"/>
    <col min="756" max="756" width="0" style="201" hidden="1" customWidth="1"/>
    <col min="757" max="757" width="7.28515625" style="201" customWidth="1"/>
    <col min="758" max="758" width="59.5703125" style="201" customWidth="1"/>
    <col min="759" max="759" width="0" style="201" hidden="1" customWidth="1"/>
    <col min="760" max="760" width="23.85546875" style="201" customWidth="1"/>
    <col min="761" max="761" width="27.42578125" style="201" customWidth="1"/>
    <col min="762" max="762" width="28" style="201" customWidth="1"/>
    <col min="763" max="765" width="0" style="201" hidden="1" customWidth="1"/>
    <col min="766" max="766" width="7.28515625" style="201" customWidth="1"/>
    <col min="767" max="767" width="6.140625" style="201" bestFit="1" customWidth="1"/>
    <col min="768" max="768" width="76.85546875" style="201"/>
    <col min="769" max="769" width="7.28515625" style="201" customWidth="1"/>
    <col min="770" max="770" width="6.140625" style="201" bestFit="1" customWidth="1"/>
    <col min="771" max="771" width="78" style="201" customWidth="1"/>
    <col min="772" max="772" width="20.7109375" style="201" customWidth="1"/>
    <col min="773" max="773" width="26" style="201" customWidth="1"/>
    <col min="774" max="774" width="37" style="201" bestFit="1" customWidth="1"/>
    <col min="775" max="783" width="0" style="201" hidden="1" customWidth="1"/>
    <col min="784" max="786" width="22.7109375" style="201" bestFit="1" customWidth="1"/>
    <col min="787" max="787" width="25.28515625" style="201" bestFit="1" customWidth="1"/>
    <col min="788" max="788" width="21" style="201" bestFit="1" customWidth="1"/>
    <col min="789" max="789" width="8.28515625" style="201" customWidth="1"/>
    <col min="790" max="790" width="19" style="201" bestFit="1" customWidth="1"/>
    <col min="791" max="791" width="20.5703125" style="201" bestFit="1" customWidth="1"/>
    <col min="792" max="792" width="19" style="201" customWidth="1"/>
    <col min="793" max="999" width="11.42578125" style="201" customWidth="1"/>
    <col min="1000" max="1002" width="7.28515625" style="201" customWidth="1"/>
    <col min="1003" max="1003" width="0" style="201" hidden="1" customWidth="1"/>
    <col min="1004" max="1004" width="7.28515625" style="201" customWidth="1"/>
    <col min="1005" max="1005" width="66.140625" style="201" customWidth="1"/>
    <col min="1006" max="1006" width="0" style="201" hidden="1" customWidth="1"/>
    <col min="1007" max="1007" width="28" style="201" customWidth="1"/>
    <col min="1008" max="1008" width="32.140625" style="201" customWidth="1"/>
    <col min="1009" max="1009" width="39.85546875" style="201" bestFit="1" customWidth="1"/>
    <col min="1010" max="1010" width="0" style="201" hidden="1" customWidth="1"/>
    <col min="1011" max="1011" width="7.28515625" style="201" customWidth="1"/>
    <col min="1012" max="1012" width="0" style="201" hidden="1" customWidth="1"/>
    <col min="1013" max="1013" width="7.28515625" style="201" customWidth="1"/>
    <col min="1014" max="1014" width="59.5703125" style="201" customWidth="1"/>
    <col min="1015" max="1015" width="0" style="201" hidden="1" customWidth="1"/>
    <col min="1016" max="1016" width="23.85546875" style="201" customWidth="1"/>
    <col min="1017" max="1017" width="27.42578125" style="201" customWidth="1"/>
    <col min="1018" max="1018" width="28" style="201" customWidth="1"/>
    <col min="1019" max="1021" width="0" style="201" hidden="1" customWidth="1"/>
    <col min="1022" max="1022" width="7.28515625" style="201" customWidth="1"/>
    <col min="1023" max="1023" width="6.140625" style="201" bestFit="1" customWidth="1"/>
    <col min="1024" max="1024" width="76.85546875" style="201"/>
    <col min="1025" max="1025" width="7.28515625" style="201" customWidth="1"/>
    <col min="1026" max="1026" width="6.140625" style="201" bestFit="1" customWidth="1"/>
    <col min="1027" max="1027" width="78" style="201" customWidth="1"/>
    <col min="1028" max="1028" width="20.7109375" style="201" customWidth="1"/>
    <col min="1029" max="1029" width="26" style="201" customWidth="1"/>
    <col min="1030" max="1030" width="37" style="201" bestFit="1" customWidth="1"/>
    <col min="1031" max="1039" width="0" style="201" hidden="1" customWidth="1"/>
    <col min="1040" max="1042" width="22.7109375" style="201" bestFit="1" customWidth="1"/>
    <col min="1043" max="1043" width="25.28515625" style="201" bestFit="1" customWidth="1"/>
    <col min="1044" max="1044" width="21" style="201" bestFit="1" customWidth="1"/>
    <col min="1045" max="1045" width="8.28515625" style="201" customWidth="1"/>
    <col min="1046" max="1046" width="19" style="201" bestFit="1" customWidth="1"/>
    <col min="1047" max="1047" width="20.5703125" style="201" bestFit="1" customWidth="1"/>
    <col min="1048" max="1048" width="19" style="201" customWidth="1"/>
    <col min="1049" max="1255" width="11.42578125" style="201" customWidth="1"/>
    <col min="1256" max="1258" width="7.28515625" style="201" customWidth="1"/>
    <col min="1259" max="1259" width="0" style="201" hidden="1" customWidth="1"/>
    <col min="1260" max="1260" width="7.28515625" style="201" customWidth="1"/>
    <col min="1261" max="1261" width="66.140625" style="201" customWidth="1"/>
    <col min="1262" max="1262" width="0" style="201" hidden="1" customWidth="1"/>
    <col min="1263" max="1263" width="28" style="201" customWidth="1"/>
    <col min="1264" max="1264" width="32.140625" style="201" customWidth="1"/>
    <col min="1265" max="1265" width="39.85546875" style="201" bestFit="1" customWidth="1"/>
    <col min="1266" max="1266" width="0" style="201" hidden="1" customWidth="1"/>
    <col min="1267" max="1267" width="7.28515625" style="201" customWidth="1"/>
    <col min="1268" max="1268" width="0" style="201" hidden="1" customWidth="1"/>
    <col min="1269" max="1269" width="7.28515625" style="201" customWidth="1"/>
    <col min="1270" max="1270" width="59.5703125" style="201" customWidth="1"/>
    <col min="1271" max="1271" width="0" style="201" hidden="1" customWidth="1"/>
    <col min="1272" max="1272" width="23.85546875" style="201" customWidth="1"/>
    <col min="1273" max="1273" width="27.42578125" style="201" customWidth="1"/>
    <col min="1274" max="1274" width="28" style="201" customWidth="1"/>
    <col min="1275" max="1277" width="0" style="201" hidden="1" customWidth="1"/>
    <col min="1278" max="1278" width="7.28515625" style="201" customWidth="1"/>
    <col min="1279" max="1279" width="6.140625" style="201" bestFit="1" customWidth="1"/>
    <col min="1280" max="1280" width="76.85546875" style="201"/>
    <col min="1281" max="1281" width="7.28515625" style="201" customWidth="1"/>
    <col min="1282" max="1282" width="6.140625" style="201" bestFit="1" customWidth="1"/>
    <col min="1283" max="1283" width="78" style="201" customWidth="1"/>
    <col min="1284" max="1284" width="20.7109375" style="201" customWidth="1"/>
    <col min="1285" max="1285" width="26" style="201" customWidth="1"/>
    <col min="1286" max="1286" width="37" style="201" bestFit="1" customWidth="1"/>
    <col min="1287" max="1295" width="0" style="201" hidden="1" customWidth="1"/>
    <col min="1296" max="1298" width="22.7109375" style="201" bestFit="1" customWidth="1"/>
    <col min="1299" max="1299" width="25.28515625" style="201" bestFit="1" customWidth="1"/>
    <col min="1300" max="1300" width="21" style="201" bestFit="1" customWidth="1"/>
    <col min="1301" max="1301" width="8.28515625" style="201" customWidth="1"/>
    <col min="1302" max="1302" width="19" style="201" bestFit="1" customWidth="1"/>
    <col min="1303" max="1303" width="20.5703125" style="201" bestFit="1" customWidth="1"/>
    <col min="1304" max="1304" width="19" style="201" customWidth="1"/>
    <col min="1305" max="1511" width="11.42578125" style="201" customWidth="1"/>
    <col min="1512" max="1514" width="7.28515625" style="201" customWidth="1"/>
    <col min="1515" max="1515" width="0" style="201" hidden="1" customWidth="1"/>
    <col min="1516" max="1516" width="7.28515625" style="201" customWidth="1"/>
    <col min="1517" max="1517" width="66.140625" style="201" customWidth="1"/>
    <col min="1518" max="1518" width="0" style="201" hidden="1" customWidth="1"/>
    <col min="1519" max="1519" width="28" style="201" customWidth="1"/>
    <col min="1520" max="1520" width="32.140625" style="201" customWidth="1"/>
    <col min="1521" max="1521" width="39.85546875" style="201" bestFit="1" customWidth="1"/>
    <col min="1522" max="1522" width="0" style="201" hidden="1" customWidth="1"/>
    <col min="1523" max="1523" width="7.28515625" style="201" customWidth="1"/>
    <col min="1524" max="1524" width="0" style="201" hidden="1" customWidth="1"/>
    <col min="1525" max="1525" width="7.28515625" style="201" customWidth="1"/>
    <col min="1526" max="1526" width="59.5703125" style="201" customWidth="1"/>
    <col min="1527" max="1527" width="0" style="201" hidden="1" customWidth="1"/>
    <col min="1528" max="1528" width="23.85546875" style="201" customWidth="1"/>
    <col min="1529" max="1529" width="27.42578125" style="201" customWidth="1"/>
    <col min="1530" max="1530" width="28" style="201" customWidth="1"/>
    <col min="1531" max="1533" width="0" style="201" hidden="1" customWidth="1"/>
    <col min="1534" max="1534" width="7.28515625" style="201" customWidth="1"/>
    <col min="1535" max="1535" width="6.140625" style="201" bestFit="1" customWidth="1"/>
    <col min="1536" max="1536" width="76.85546875" style="201"/>
    <col min="1537" max="1537" width="7.28515625" style="201" customWidth="1"/>
    <col min="1538" max="1538" width="6.140625" style="201" bestFit="1" customWidth="1"/>
    <col min="1539" max="1539" width="78" style="201" customWidth="1"/>
    <col min="1540" max="1540" width="20.7109375" style="201" customWidth="1"/>
    <col min="1541" max="1541" width="26" style="201" customWidth="1"/>
    <col min="1542" max="1542" width="37" style="201" bestFit="1" customWidth="1"/>
    <col min="1543" max="1551" width="0" style="201" hidden="1" customWidth="1"/>
    <col min="1552" max="1554" width="22.7109375" style="201" bestFit="1" customWidth="1"/>
    <col min="1555" max="1555" width="25.28515625" style="201" bestFit="1" customWidth="1"/>
    <col min="1556" max="1556" width="21" style="201" bestFit="1" customWidth="1"/>
    <col min="1557" max="1557" width="8.28515625" style="201" customWidth="1"/>
    <col min="1558" max="1558" width="19" style="201" bestFit="1" customWidth="1"/>
    <col min="1559" max="1559" width="20.5703125" style="201" bestFit="1" customWidth="1"/>
    <col min="1560" max="1560" width="19" style="201" customWidth="1"/>
    <col min="1561" max="1767" width="11.42578125" style="201" customWidth="1"/>
    <col min="1768" max="1770" width="7.28515625" style="201" customWidth="1"/>
    <col min="1771" max="1771" width="0" style="201" hidden="1" customWidth="1"/>
    <col min="1772" max="1772" width="7.28515625" style="201" customWidth="1"/>
    <col min="1773" max="1773" width="66.140625" style="201" customWidth="1"/>
    <col min="1774" max="1774" width="0" style="201" hidden="1" customWidth="1"/>
    <col min="1775" max="1775" width="28" style="201" customWidth="1"/>
    <col min="1776" max="1776" width="32.140625" style="201" customWidth="1"/>
    <col min="1777" max="1777" width="39.85546875" style="201" bestFit="1" customWidth="1"/>
    <col min="1778" max="1778" width="0" style="201" hidden="1" customWidth="1"/>
    <col min="1779" max="1779" width="7.28515625" style="201" customWidth="1"/>
    <col min="1780" max="1780" width="0" style="201" hidden="1" customWidth="1"/>
    <col min="1781" max="1781" width="7.28515625" style="201" customWidth="1"/>
    <col min="1782" max="1782" width="59.5703125" style="201" customWidth="1"/>
    <col min="1783" max="1783" width="0" style="201" hidden="1" customWidth="1"/>
    <col min="1784" max="1784" width="23.85546875" style="201" customWidth="1"/>
    <col min="1785" max="1785" width="27.42578125" style="201" customWidth="1"/>
    <col min="1786" max="1786" width="28" style="201" customWidth="1"/>
    <col min="1787" max="1789" width="0" style="201" hidden="1" customWidth="1"/>
    <col min="1790" max="1790" width="7.28515625" style="201" customWidth="1"/>
    <col min="1791" max="1791" width="6.140625" style="201" bestFit="1" customWidth="1"/>
    <col min="1792" max="1792" width="76.85546875" style="201"/>
    <col min="1793" max="1793" width="7.28515625" style="201" customWidth="1"/>
    <col min="1794" max="1794" width="6.140625" style="201" bestFit="1" customWidth="1"/>
    <col min="1795" max="1795" width="78" style="201" customWidth="1"/>
    <col min="1796" max="1796" width="20.7109375" style="201" customWidth="1"/>
    <col min="1797" max="1797" width="26" style="201" customWidth="1"/>
    <col min="1798" max="1798" width="37" style="201" bestFit="1" customWidth="1"/>
    <col min="1799" max="1807" width="0" style="201" hidden="1" customWidth="1"/>
    <col min="1808" max="1810" width="22.7109375" style="201" bestFit="1" customWidth="1"/>
    <col min="1811" max="1811" width="25.28515625" style="201" bestFit="1" customWidth="1"/>
    <col min="1812" max="1812" width="21" style="201" bestFit="1" customWidth="1"/>
    <col min="1813" max="1813" width="8.28515625" style="201" customWidth="1"/>
    <col min="1814" max="1814" width="19" style="201" bestFit="1" customWidth="1"/>
    <col min="1815" max="1815" width="20.5703125" style="201" bestFit="1" customWidth="1"/>
    <col min="1816" max="1816" width="19" style="201" customWidth="1"/>
    <col min="1817" max="2023" width="11.42578125" style="201" customWidth="1"/>
    <col min="2024" max="2026" width="7.28515625" style="201" customWidth="1"/>
    <col min="2027" max="2027" width="0" style="201" hidden="1" customWidth="1"/>
    <col min="2028" max="2028" width="7.28515625" style="201" customWidth="1"/>
    <col min="2029" max="2029" width="66.140625" style="201" customWidth="1"/>
    <col min="2030" max="2030" width="0" style="201" hidden="1" customWidth="1"/>
    <col min="2031" max="2031" width="28" style="201" customWidth="1"/>
    <col min="2032" max="2032" width="32.140625" style="201" customWidth="1"/>
    <col min="2033" max="2033" width="39.85546875" style="201" bestFit="1" customWidth="1"/>
    <col min="2034" max="2034" width="0" style="201" hidden="1" customWidth="1"/>
    <col min="2035" max="2035" width="7.28515625" style="201" customWidth="1"/>
    <col min="2036" max="2036" width="0" style="201" hidden="1" customWidth="1"/>
    <col min="2037" max="2037" width="7.28515625" style="201" customWidth="1"/>
    <col min="2038" max="2038" width="59.5703125" style="201" customWidth="1"/>
    <col min="2039" max="2039" width="0" style="201" hidden="1" customWidth="1"/>
    <col min="2040" max="2040" width="23.85546875" style="201" customWidth="1"/>
    <col min="2041" max="2041" width="27.42578125" style="201" customWidth="1"/>
    <col min="2042" max="2042" width="28" style="201" customWidth="1"/>
    <col min="2043" max="2045" width="0" style="201" hidden="1" customWidth="1"/>
    <col min="2046" max="2046" width="7.28515625" style="201" customWidth="1"/>
    <col min="2047" max="2047" width="6.140625" style="201" bestFit="1" customWidth="1"/>
    <col min="2048" max="2048" width="76.85546875" style="201"/>
    <col min="2049" max="2049" width="7.28515625" style="201" customWidth="1"/>
    <col min="2050" max="2050" width="6.140625" style="201" bestFit="1" customWidth="1"/>
    <col min="2051" max="2051" width="78" style="201" customWidth="1"/>
    <col min="2052" max="2052" width="20.7109375" style="201" customWidth="1"/>
    <col min="2053" max="2053" width="26" style="201" customWidth="1"/>
    <col min="2054" max="2054" width="37" style="201" bestFit="1" customWidth="1"/>
    <col min="2055" max="2063" width="0" style="201" hidden="1" customWidth="1"/>
    <col min="2064" max="2066" width="22.7109375" style="201" bestFit="1" customWidth="1"/>
    <col min="2067" max="2067" width="25.28515625" style="201" bestFit="1" customWidth="1"/>
    <col min="2068" max="2068" width="21" style="201" bestFit="1" customWidth="1"/>
    <col min="2069" max="2069" width="8.28515625" style="201" customWidth="1"/>
    <col min="2070" max="2070" width="19" style="201" bestFit="1" customWidth="1"/>
    <col min="2071" max="2071" width="20.5703125" style="201" bestFit="1" customWidth="1"/>
    <col min="2072" max="2072" width="19" style="201" customWidth="1"/>
    <col min="2073" max="2279" width="11.42578125" style="201" customWidth="1"/>
    <col min="2280" max="2282" width="7.28515625" style="201" customWidth="1"/>
    <col min="2283" max="2283" width="0" style="201" hidden="1" customWidth="1"/>
    <col min="2284" max="2284" width="7.28515625" style="201" customWidth="1"/>
    <col min="2285" max="2285" width="66.140625" style="201" customWidth="1"/>
    <col min="2286" max="2286" width="0" style="201" hidden="1" customWidth="1"/>
    <col min="2287" max="2287" width="28" style="201" customWidth="1"/>
    <col min="2288" max="2288" width="32.140625" style="201" customWidth="1"/>
    <col min="2289" max="2289" width="39.85546875" style="201" bestFit="1" customWidth="1"/>
    <col min="2290" max="2290" width="0" style="201" hidden="1" customWidth="1"/>
    <col min="2291" max="2291" width="7.28515625" style="201" customWidth="1"/>
    <col min="2292" max="2292" width="0" style="201" hidden="1" customWidth="1"/>
    <col min="2293" max="2293" width="7.28515625" style="201" customWidth="1"/>
    <col min="2294" max="2294" width="59.5703125" style="201" customWidth="1"/>
    <col min="2295" max="2295" width="0" style="201" hidden="1" customWidth="1"/>
    <col min="2296" max="2296" width="23.85546875" style="201" customWidth="1"/>
    <col min="2297" max="2297" width="27.42578125" style="201" customWidth="1"/>
    <col min="2298" max="2298" width="28" style="201" customWidth="1"/>
    <col min="2299" max="2301" width="0" style="201" hidden="1" customWidth="1"/>
    <col min="2302" max="2302" width="7.28515625" style="201" customWidth="1"/>
    <col min="2303" max="2303" width="6.140625" style="201" bestFit="1" customWidth="1"/>
    <col min="2304" max="2304" width="76.85546875" style="201"/>
    <col min="2305" max="2305" width="7.28515625" style="201" customWidth="1"/>
    <col min="2306" max="2306" width="6.140625" style="201" bestFit="1" customWidth="1"/>
    <col min="2307" max="2307" width="78" style="201" customWidth="1"/>
    <col min="2308" max="2308" width="20.7109375" style="201" customWidth="1"/>
    <col min="2309" max="2309" width="26" style="201" customWidth="1"/>
    <col min="2310" max="2310" width="37" style="201" bestFit="1" customWidth="1"/>
    <col min="2311" max="2319" width="0" style="201" hidden="1" customWidth="1"/>
    <col min="2320" max="2322" width="22.7109375" style="201" bestFit="1" customWidth="1"/>
    <col min="2323" max="2323" width="25.28515625" style="201" bestFit="1" customWidth="1"/>
    <col min="2324" max="2324" width="21" style="201" bestFit="1" customWidth="1"/>
    <col min="2325" max="2325" width="8.28515625" style="201" customWidth="1"/>
    <col min="2326" max="2326" width="19" style="201" bestFit="1" customWidth="1"/>
    <col min="2327" max="2327" width="20.5703125" style="201" bestFit="1" customWidth="1"/>
    <col min="2328" max="2328" width="19" style="201" customWidth="1"/>
    <col min="2329" max="2535" width="11.42578125" style="201" customWidth="1"/>
    <col min="2536" max="2538" width="7.28515625" style="201" customWidth="1"/>
    <col min="2539" max="2539" width="0" style="201" hidden="1" customWidth="1"/>
    <col min="2540" max="2540" width="7.28515625" style="201" customWidth="1"/>
    <col min="2541" max="2541" width="66.140625" style="201" customWidth="1"/>
    <col min="2542" max="2542" width="0" style="201" hidden="1" customWidth="1"/>
    <col min="2543" max="2543" width="28" style="201" customWidth="1"/>
    <col min="2544" max="2544" width="32.140625" style="201" customWidth="1"/>
    <col min="2545" max="2545" width="39.85546875" style="201" bestFit="1" customWidth="1"/>
    <col min="2546" max="2546" width="0" style="201" hidden="1" customWidth="1"/>
    <col min="2547" max="2547" width="7.28515625" style="201" customWidth="1"/>
    <col min="2548" max="2548" width="0" style="201" hidden="1" customWidth="1"/>
    <col min="2549" max="2549" width="7.28515625" style="201" customWidth="1"/>
    <col min="2550" max="2550" width="59.5703125" style="201" customWidth="1"/>
    <col min="2551" max="2551" width="0" style="201" hidden="1" customWidth="1"/>
    <col min="2552" max="2552" width="23.85546875" style="201" customWidth="1"/>
    <col min="2553" max="2553" width="27.42578125" style="201" customWidth="1"/>
    <col min="2554" max="2554" width="28" style="201" customWidth="1"/>
    <col min="2555" max="2557" width="0" style="201" hidden="1" customWidth="1"/>
    <col min="2558" max="2558" width="7.28515625" style="201" customWidth="1"/>
    <col min="2559" max="2559" width="6.140625" style="201" bestFit="1" customWidth="1"/>
    <col min="2560" max="2560" width="76.85546875" style="201"/>
    <col min="2561" max="2561" width="7.28515625" style="201" customWidth="1"/>
    <col min="2562" max="2562" width="6.140625" style="201" bestFit="1" customWidth="1"/>
    <col min="2563" max="2563" width="78" style="201" customWidth="1"/>
    <col min="2564" max="2564" width="20.7109375" style="201" customWidth="1"/>
    <col min="2565" max="2565" width="26" style="201" customWidth="1"/>
    <col min="2566" max="2566" width="37" style="201" bestFit="1" customWidth="1"/>
    <col min="2567" max="2575" width="0" style="201" hidden="1" customWidth="1"/>
    <col min="2576" max="2578" width="22.7109375" style="201" bestFit="1" customWidth="1"/>
    <col min="2579" max="2579" width="25.28515625" style="201" bestFit="1" customWidth="1"/>
    <col min="2580" max="2580" width="21" style="201" bestFit="1" customWidth="1"/>
    <col min="2581" max="2581" width="8.28515625" style="201" customWidth="1"/>
    <col min="2582" max="2582" width="19" style="201" bestFit="1" customWidth="1"/>
    <col min="2583" max="2583" width="20.5703125" style="201" bestFit="1" customWidth="1"/>
    <col min="2584" max="2584" width="19" style="201" customWidth="1"/>
    <col min="2585" max="2791" width="11.42578125" style="201" customWidth="1"/>
    <col min="2792" max="2794" width="7.28515625" style="201" customWidth="1"/>
    <col min="2795" max="2795" width="0" style="201" hidden="1" customWidth="1"/>
    <col min="2796" max="2796" width="7.28515625" style="201" customWidth="1"/>
    <col min="2797" max="2797" width="66.140625" style="201" customWidth="1"/>
    <col min="2798" max="2798" width="0" style="201" hidden="1" customWidth="1"/>
    <col min="2799" max="2799" width="28" style="201" customWidth="1"/>
    <col min="2800" max="2800" width="32.140625" style="201" customWidth="1"/>
    <col min="2801" max="2801" width="39.85546875" style="201" bestFit="1" customWidth="1"/>
    <col min="2802" max="2802" width="0" style="201" hidden="1" customWidth="1"/>
    <col min="2803" max="2803" width="7.28515625" style="201" customWidth="1"/>
    <col min="2804" max="2804" width="0" style="201" hidden="1" customWidth="1"/>
    <col min="2805" max="2805" width="7.28515625" style="201" customWidth="1"/>
    <col min="2806" max="2806" width="59.5703125" style="201" customWidth="1"/>
    <col min="2807" max="2807" width="0" style="201" hidden="1" customWidth="1"/>
    <col min="2808" max="2808" width="23.85546875" style="201" customWidth="1"/>
    <col min="2809" max="2809" width="27.42578125" style="201" customWidth="1"/>
    <col min="2810" max="2810" width="28" style="201" customWidth="1"/>
    <col min="2811" max="2813" width="0" style="201" hidden="1" customWidth="1"/>
    <col min="2814" max="2814" width="7.28515625" style="201" customWidth="1"/>
    <col min="2815" max="2815" width="6.140625" style="201" bestFit="1" customWidth="1"/>
    <col min="2816" max="2816" width="76.85546875" style="201"/>
    <col min="2817" max="2817" width="7.28515625" style="201" customWidth="1"/>
    <col min="2818" max="2818" width="6.140625" style="201" bestFit="1" customWidth="1"/>
    <col min="2819" max="2819" width="78" style="201" customWidth="1"/>
    <col min="2820" max="2820" width="20.7109375" style="201" customWidth="1"/>
    <col min="2821" max="2821" width="26" style="201" customWidth="1"/>
    <col min="2822" max="2822" width="37" style="201" bestFit="1" customWidth="1"/>
    <col min="2823" max="2831" width="0" style="201" hidden="1" customWidth="1"/>
    <col min="2832" max="2834" width="22.7109375" style="201" bestFit="1" customWidth="1"/>
    <col min="2835" max="2835" width="25.28515625" style="201" bestFit="1" customWidth="1"/>
    <col min="2836" max="2836" width="21" style="201" bestFit="1" customWidth="1"/>
    <col min="2837" max="2837" width="8.28515625" style="201" customWidth="1"/>
    <col min="2838" max="2838" width="19" style="201" bestFit="1" customWidth="1"/>
    <col min="2839" max="2839" width="20.5703125" style="201" bestFit="1" customWidth="1"/>
    <col min="2840" max="2840" width="19" style="201" customWidth="1"/>
    <col min="2841" max="3047" width="11.42578125" style="201" customWidth="1"/>
    <col min="3048" max="3050" width="7.28515625" style="201" customWidth="1"/>
    <col min="3051" max="3051" width="0" style="201" hidden="1" customWidth="1"/>
    <col min="3052" max="3052" width="7.28515625" style="201" customWidth="1"/>
    <col min="3053" max="3053" width="66.140625" style="201" customWidth="1"/>
    <col min="3054" max="3054" width="0" style="201" hidden="1" customWidth="1"/>
    <col min="3055" max="3055" width="28" style="201" customWidth="1"/>
    <col min="3056" max="3056" width="32.140625" style="201" customWidth="1"/>
    <col min="3057" max="3057" width="39.85546875" style="201" bestFit="1" customWidth="1"/>
    <col min="3058" max="3058" width="0" style="201" hidden="1" customWidth="1"/>
    <col min="3059" max="3059" width="7.28515625" style="201" customWidth="1"/>
    <col min="3060" max="3060" width="0" style="201" hidden="1" customWidth="1"/>
    <col min="3061" max="3061" width="7.28515625" style="201" customWidth="1"/>
    <col min="3062" max="3062" width="59.5703125" style="201" customWidth="1"/>
    <col min="3063" max="3063" width="0" style="201" hidden="1" customWidth="1"/>
    <col min="3064" max="3064" width="23.85546875" style="201" customWidth="1"/>
    <col min="3065" max="3065" width="27.42578125" style="201" customWidth="1"/>
    <col min="3066" max="3066" width="28" style="201" customWidth="1"/>
    <col min="3067" max="3069" width="0" style="201" hidden="1" customWidth="1"/>
    <col min="3070" max="3070" width="7.28515625" style="201" customWidth="1"/>
    <col min="3071" max="3071" width="6.140625" style="201" bestFit="1" customWidth="1"/>
    <col min="3072" max="3072" width="76.85546875" style="201"/>
    <col min="3073" max="3073" width="7.28515625" style="201" customWidth="1"/>
    <col min="3074" max="3074" width="6.140625" style="201" bestFit="1" customWidth="1"/>
    <col min="3075" max="3075" width="78" style="201" customWidth="1"/>
    <col min="3076" max="3076" width="20.7109375" style="201" customWidth="1"/>
    <col min="3077" max="3077" width="26" style="201" customWidth="1"/>
    <col min="3078" max="3078" width="37" style="201" bestFit="1" customWidth="1"/>
    <col min="3079" max="3087" width="0" style="201" hidden="1" customWidth="1"/>
    <col min="3088" max="3090" width="22.7109375" style="201" bestFit="1" customWidth="1"/>
    <col min="3091" max="3091" width="25.28515625" style="201" bestFit="1" customWidth="1"/>
    <col min="3092" max="3092" width="21" style="201" bestFit="1" customWidth="1"/>
    <col min="3093" max="3093" width="8.28515625" style="201" customWidth="1"/>
    <col min="3094" max="3094" width="19" style="201" bestFit="1" customWidth="1"/>
    <col min="3095" max="3095" width="20.5703125" style="201" bestFit="1" customWidth="1"/>
    <col min="3096" max="3096" width="19" style="201" customWidth="1"/>
    <col min="3097" max="3303" width="11.42578125" style="201" customWidth="1"/>
    <col min="3304" max="3306" width="7.28515625" style="201" customWidth="1"/>
    <col min="3307" max="3307" width="0" style="201" hidden="1" customWidth="1"/>
    <col min="3308" max="3308" width="7.28515625" style="201" customWidth="1"/>
    <col min="3309" max="3309" width="66.140625" style="201" customWidth="1"/>
    <col min="3310" max="3310" width="0" style="201" hidden="1" customWidth="1"/>
    <col min="3311" max="3311" width="28" style="201" customWidth="1"/>
    <col min="3312" max="3312" width="32.140625" style="201" customWidth="1"/>
    <col min="3313" max="3313" width="39.85546875" style="201" bestFit="1" customWidth="1"/>
    <col min="3314" max="3314" width="0" style="201" hidden="1" customWidth="1"/>
    <col min="3315" max="3315" width="7.28515625" style="201" customWidth="1"/>
    <col min="3316" max="3316" width="0" style="201" hidden="1" customWidth="1"/>
    <col min="3317" max="3317" width="7.28515625" style="201" customWidth="1"/>
    <col min="3318" max="3318" width="59.5703125" style="201" customWidth="1"/>
    <col min="3319" max="3319" width="0" style="201" hidden="1" customWidth="1"/>
    <col min="3320" max="3320" width="23.85546875" style="201" customWidth="1"/>
    <col min="3321" max="3321" width="27.42578125" style="201" customWidth="1"/>
    <col min="3322" max="3322" width="28" style="201" customWidth="1"/>
    <col min="3323" max="3325" width="0" style="201" hidden="1" customWidth="1"/>
    <col min="3326" max="3326" width="7.28515625" style="201" customWidth="1"/>
    <col min="3327" max="3327" width="6.140625" style="201" bestFit="1" customWidth="1"/>
    <col min="3328" max="3328" width="76.85546875" style="201"/>
    <col min="3329" max="3329" width="7.28515625" style="201" customWidth="1"/>
    <col min="3330" max="3330" width="6.140625" style="201" bestFit="1" customWidth="1"/>
    <col min="3331" max="3331" width="78" style="201" customWidth="1"/>
    <col min="3332" max="3332" width="20.7109375" style="201" customWidth="1"/>
    <col min="3333" max="3333" width="26" style="201" customWidth="1"/>
    <col min="3334" max="3334" width="37" style="201" bestFit="1" customWidth="1"/>
    <col min="3335" max="3343" width="0" style="201" hidden="1" customWidth="1"/>
    <col min="3344" max="3346" width="22.7109375" style="201" bestFit="1" customWidth="1"/>
    <col min="3347" max="3347" width="25.28515625" style="201" bestFit="1" customWidth="1"/>
    <col min="3348" max="3348" width="21" style="201" bestFit="1" customWidth="1"/>
    <col min="3349" max="3349" width="8.28515625" style="201" customWidth="1"/>
    <col min="3350" max="3350" width="19" style="201" bestFit="1" customWidth="1"/>
    <col min="3351" max="3351" width="20.5703125" style="201" bestFit="1" customWidth="1"/>
    <col min="3352" max="3352" width="19" style="201" customWidth="1"/>
    <col min="3353" max="3559" width="11.42578125" style="201" customWidth="1"/>
    <col min="3560" max="3562" width="7.28515625" style="201" customWidth="1"/>
    <col min="3563" max="3563" width="0" style="201" hidden="1" customWidth="1"/>
    <col min="3564" max="3564" width="7.28515625" style="201" customWidth="1"/>
    <col min="3565" max="3565" width="66.140625" style="201" customWidth="1"/>
    <col min="3566" max="3566" width="0" style="201" hidden="1" customWidth="1"/>
    <col min="3567" max="3567" width="28" style="201" customWidth="1"/>
    <col min="3568" max="3568" width="32.140625" style="201" customWidth="1"/>
    <col min="3569" max="3569" width="39.85546875" style="201" bestFit="1" customWidth="1"/>
    <col min="3570" max="3570" width="0" style="201" hidden="1" customWidth="1"/>
    <col min="3571" max="3571" width="7.28515625" style="201" customWidth="1"/>
    <col min="3572" max="3572" width="0" style="201" hidden="1" customWidth="1"/>
    <col min="3573" max="3573" width="7.28515625" style="201" customWidth="1"/>
    <col min="3574" max="3574" width="59.5703125" style="201" customWidth="1"/>
    <col min="3575" max="3575" width="0" style="201" hidden="1" customWidth="1"/>
    <col min="3576" max="3576" width="23.85546875" style="201" customWidth="1"/>
    <col min="3577" max="3577" width="27.42578125" style="201" customWidth="1"/>
    <col min="3578" max="3578" width="28" style="201" customWidth="1"/>
    <col min="3579" max="3581" width="0" style="201" hidden="1" customWidth="1"/>
    <col min="3582" max="3582" width="7.28515625" style="201" customWidth="1"/>
    <col min="3583" max="3583" width="6.140625" style="201" bestFit="1" customWidth="1"/>
    <col min="3584" max="3584" width="76.85546875" style="201"/>
    <col min="3585" max="3585" width="7.28515625" style="201" customWidth="1"/>
    <col min="3586" max="3586" width="6.140625" style="201" bestFit="1" customWidth="1"/>
    <col min="3587" max="3587" width="78" style="201" customWidth="1"/>
    <col min="3588" max="3588" width="20.7109375" style="201" customWidth="1"/>
    <col min="3589" max="3589" width="26" style="201" customWidth="1"/>
    <col min="3590" max="3590" width="37" style="201" bestFit="1" customWidth="1"/>
    <col min="3591" max="3599" width="0" style="201" hidden="1" customWidth="1"/>
    <col min="3600" max="3602" width="22.7109375" style="201" bestFit="1" customWidth="1"/>
    <col min="3603" max="3603" width="25.28515625" style="201" bestFit="1" customWidth="1"/>
    <col min="3604" max="3604" width="21" style="201" bestFit="1" customWidth="1"/>
    <col min="3605" max="3605" width="8.28515625" style="201" customWidth="1"/>
    <col min="3606" max="3606" width="19" style="201" bestFit="1" customWidth="1"/>
    <col min="3607" max="3607" width="20.5703125" style="201" bestFit="1" customWidth="1"/>
    <col min="3608" max="3608" width="19" style="201" customWidth="1"/>
    <col min="3609" max="3815" width="11.42578125" style="201" customWidth="1"/>
    <col min="3816" max="3818" width="7.28515625" style="201" customWidth="1"/>
    <col min="3819" max="3819" width="0" style="201" hidden="1" customWidth="1"/>
    <col min="3820" max="3820" width="7.28515625" style="201" customWidth="1"/>
    <col min="3821" max="3821" width="66.140625" style="201" customWidth="1"/>
    <col min="3822" max="3822" width="0" style="201" hidden="1" customWidth="1"/>
    <col min="3823" max="3823" width="28" style="201" customWidth="1"/>
    <col min="3824" max="3824" width="32.140625" style="201" customWidth="1"/>
    <col min="3825" max="3825" width="39.85546875" style="201" bestFit="1" customWidth="1"/>
    <col min="3826" max="3826" width="0" style="201" hidden="1" customWidth="1"/>
    <col min="3827" max="3827" width="7.28515625" style="201" customWidth="1"/>
    <col min="3828" max="3828" width="0" style="201" hidden="1" customWidth="1"/>
    <col min="3829" max="3829" width="7.28515625" style="201" customWidth="1"/>
    <col min="3830" max="3830" width="59.5703125" style="201" customWidth="1"/>
    <col min="3831" max="3831" width="0" style="201" hidden="1" customWidth="1"/>
    <col min="3832" max="3832" width="23.85546875" style="201" customWidth="1"/>
    <col min="3833" max="3833" width="27.42578125" style="201" customWidth="1"/>
    <col min="3834" max="3834" width="28" style="201" customWidth="1"/>
    <col min="3835" max="3837" width="0" style="201" hidden="1" customWidth="1"/>
    <col min="3838" max="3838" width="7.28515625" style="201" customWidth="1"/>
    <col min="3839" max="3839" width="6.140625" style="201" bestFit="1" customWidth="1"/>
    <col min="3840" max="3840" width="76.85546875" style="201"/>
    <col min="3841" max="3841" width="7.28515625" style="201" customWidth="1"/>
    <col min="3842" max="3842" width="6.140625" style="201" bestFit="1" customWidth="1"/>
    <col min="3843" max="3843" width="78" style="201" customWidth="1"/>
    <col min="3844" max="3844" width="20.7109375" style="201" customWidth="1"/>
    <col min="3845" max="3845" width="26" style="201" customWidth="1"/>
    <col min="3846" max="3846" width="37" style="201" bestFit="1" customWidth="1"/>
    <col min="3847" max="3855" width="0" style="201" hidden="1" customWidth="1"/>
    <col min="3856" max="3858" width="22.7109375" style="201" bestFit="1" customWidth="1"/>
    <col min="3859" max="3859" width="25.28515625" style="201" bestFit="1" customWidth="1"/>
    <col min="3860" max="3860" width="21" style="201" bestFit="1" customWidth="1"/>
    <col min="3861" max="3861" width="8.28515625" style="201" customWidth="1"/>
    <col min="3862" max="3862" width="19" style="201" bestFit="1" customWidth="1"/>
    <col min="3863" max="3863" width="20.5703125" style="201" bestFit="1" customWidth="1"/>
    <col min="3864" max="3864" width="19" style="201" customWidth="1"/>
    <col min="3865" max="4071" width="11.42578125" style="201" customWidth="1"/>
    <col min="4072" max="4074" width="7.28515625" style="201" customWidth="1"/>
    <col min="4075" max="4075" width="0" style="201" hidden="1" customWidth="1"/>
    <col min="4076" max="4076" width="7.28515625" style="201" customWidth="1"/>
    <col min="4077" max="4077" width="66.140625" style="201" customWidth="1"/>
    <col min="4078" max="4078" width="0" style="201" hidden="1" customWidth="1"/>
    <col min="4079" max="4079" width="28" style="201" customWidth="1"/>
    <col min="4080" max="4080" width="32.140625" style="201" customWidth="1"/>
    <col min="4081" max="4081" width="39.85546875" style="201" bestFit="1" customWidth="1"/>
    <col min="4082" max="4082" width="0" style="201" hidden="1" customWidth="1"/>
    <col min="4083" max="4083" width="7.28515625" style="201" customWidth="1"/>
    <col min="4084" max="4084" width="0" style="201" hidden="1" customWidth="1"/>
    <col min="4085" max="4085" width="7.28515625" style="201" customWidth="1"/>
    <col min="4086" max="4086" width="59.5703125" style="201" customWidth="1"/>
    <col min="4087" max="4087" width="0" style="201" hidden="1" customWidth="1"/>
    <col min="4088" max="4088" width="23.85546875" style="201" customWidth="1"/>
    <col min="4089" max="4089" width="27.42578125" style="201" customWidth="1"/>
    <col min="4090" max="4090" width="28" style="201" customWidth="1"/>
    <col min="4091" max="4093" width="0" style="201" hidden="1" customWidth="1"/>
    <col min="4094" max="4094" width="7.28515625" style="201" customWidth="1"/>
    <col min="4095" max="4095" width="6.140625" style="201" bestFit="1" customWidth="1"/>
    <col min="4096" max="4096" width="76.85546875" style="201"/>
    <col min="4097" max="4097" width="7.28515625" style="201" customWidth="1"/>
    <col min="4098" max="4098" width="6.140625" style="201" bestFit="1" customWidth="1"/>
    <col min="4099" max="4099" width="78" style="201" customWidth="1"/>
    <col min="4100" max="4100" width="20.7109375" style="201" customWidth="1"/>
    <col min="4101" max="4101" width="26" style="201" customWidth="1"/>
    <col min="4102" max="4102" width="37" style="201" bestFit="1" customWidth="1"/>
    <col min="4103" max="4111" width="0" style="201" hidden="1" customWidth="1"/>
    <col min="4112" max="4114" width="22.7109375" style="201" bestFit="1" customWidth="1"/>
    <col min="4115" max="4115" width="25.28515625" style="201" bestFit="1" customWidth="1"/>
    <col min="4116" max="4116" width="21" style="201" bestFit="1" customWidth="1"/>
    <col min="4117" max="4117" width="8.28515625" style="201" customWidth="1"/>
    <col min="4118" max="4118" width="19" style="201" bestFit="1" customWidth="1"/>
    <col min="4119" max="4119" width="20.5703125" style="201" bestFit="1" customWidth="1"/>
    <col min="4120" max="4120" width="19" style="201" customWidth="1"/>
    <col min="4121" max="4327" width="11.42578125" style="201" customWidth="1"/>
    <col min="4328" max="4330" width="7.28515625" style="201" customWidth="1"/>
    <col min="4331" max="4331" width="0" style="201" hidden="1" customWidth="1"/>
    <col min="4332" max="4332" width="7.28515625" style="201" customWidth="1"/>
    <col min="4333" max="4333" width="66.140625" style="201" customWidth="1"/>
    <col min="4334" max="4334" width="0" style="201" hidden="1" customWidth="1"/>
    <col min="4335" max="4335" width="28" style="201" customWidth="1"/>
    <col min="4336" max="4336" width="32.140625" style="201" customWidth="1"/>
    <col min="4337" max="4337" width="39.85546875" style="201" bestFit="1" customWidth="1"/>
    <col min="4338" max="4338" width="0" style="201" hidden="1" customWidth="1"/>
    <col min="4339" max="4339" width="7.28515625" style="201" customWidth="1"/>
    <col min="4340" max="4340" width="0" style="201" hidden="1" customWidth="1"/>
    <col min="4341" max="4341" width="7.28515625" style="201" customWidth="1"/>
    <col min="4342" max="4342" width="59.5703125" style="201" customWidth="1"/>
    <col min="4343" max="4343" width="0" style="201" hidden="1" customWidth="1"/>
    <col min="4344" max="4344" width="23.85546875" style="201" customWidth="1"/>
    <col min="4345" max="4345" width="27.42578125" style="201" customWidth="1"/>
    <col min="4346" max="4346" width="28" style="201" customWidth="1"/>
    <col min="4347" max="4349" width="0" style="201" hidden="1" customWidth="1"/>
    <col min="4350" max="4350" width="7.28515625" style="201" customWidth="1"/>
    <col min="4351" max="4351" width="6.140625" style="201" bestFit="1" customWidth="1"/>
    <col min="4352" max="4352" width="76.85546875" style="201"/>
    <col min="4353" max="4353" width="7.28515625" style="201" customWidth="1"/>
    <col min="4354" max="4354" width="6.140625" style="201" bestFit="1" customWidth="1"/>
    <col min="4355" max="4355" width="78" style="201" customWidth="1"/>
    <col min="4356" max="4356" width="20.7109375" style="201" customWidth="1"/>
    <col min="4357" max="4357" width="26" style="201" customWidth="1"/>
    <col min="4358" max="4358" width="37" style="201" bestFit="1" customWidth="1"/>
    <col min="4359" max="4367" width="0" style="201" hidden="1" customWidth="1"/>
    <col min="4368" max="4370" width="22.7109375" style="201" bestFit="1" customWidth="1"/>
    <col min="4371" max="4371" width="25.28515625" style="201" bestFit="1" customWidth="1"/>
    <col min="4372" max="4372" width="21" style="201" bestFit="1" customWidth="1"/>
    <col min="4373" max="4373" width="8.28515625" style="201" customWidth="1"/>
    <col min="4374" max="4374" width="19" style="201" bestFit="1" customWidth="1"/>
    <col min="4375" max="4375" width="20.5703125" style="201" bestFit="1" customWidth="1"/>
    <col min="4376" max="4376" width="19" style="201" customWidth="1"/>
    <col min="4377" max="4583" width="11.42578125" style="201" customWidth="1"/>
    <col min="4584" max="4586" width="7.28515625" style="201" customWidth="1"/>
    <col min="4587" max="4587" width="0" style="201" hidden="1" customWidth="1"/>
    <col min="4588" max="4588" width="7.28515625" style="201" customWidth="1"/>
    <col min="4589" max="4589" width="66.140625" style="201" customWidth="1"/>
    <col min="4590" max="4590" width="0" style="201" hidden="1" customWidth="1"/>
    <col min="4591" max="4591" width="28" style="201" customWidth="1"/>
    <col min="4592" max="4592" width="32.140625" style="201" customWidth="1"/>
    <col min="4593" max="4593" width="39.85546875" style="201" bestFit="1" customWidth="1"/>
    <col min="4594" max="4594" width="0" style="201" hidden="1" customWidth="1"/>
    <col min="4595" max="4595" width="7.28515625" style="201" customWidth="1"/>
    <col min="4596" max="4596" width="0" style="201" hidden="1" customWidth="1"/>
    <col min="4597" max="4597" width="7.28515625" style="201" customWidth="1"/>
    <col min="4598" max="4598" width="59.5703125" style="201" customWidth="1"/>
    <col min="4599" max="4599" width="0" style="201" hidden="1" customWidth="1"/>
    <col min="4600" max="4600" width="23.85546875" style="201" customWidth="1"/>
    <col min="4601" max="4601" width="27.42578125" style="201" customWidth="1"/>
    <col min="4602" max="4602" width="28" style="201" customWidth="1"/>
    <col min="4603" max="4605" width="0" style="201" hidden="1" customWidth="1"/>
    <col min="4606" max="4606" width="7.28515625" style="201" customWidth="1"/>
    <col min="4607" max="4607" width="6.140625" style="201" bestFit="1" customWidth="1"/>
    <col min="4608" max="4608" width="76.85546875" style="201"/>
    <col min="4609" max="4609" width="7.28515625" style="201" customWidth="1"/>
    <col min="4610" max="4610" width="6.140625" style="201" bestFit="1" customWidth="1"/>
    <col min="4611" max="4611" width="78" style="201" customWidth="1"/>
    <col min="4612" max="4612" width="20.7109375" style="201" customWidth="1"/>
    <col min="4613" max="4613" width="26" style="201" customWidth="1"/>
    <col min="4614" max="4614" width="37" style="201" bestFit="1" customWidth="1"/>
    <col min="4615" max="4623" width="0" style="201" hidden="1" customWidth="1"/>
    <col min="4624" max="4626" width="22.7109375" style="201" bestFit="1" customWidth="1"/>
    <col min="4627" max="4627" width="25.28515625" style="201" bestFit="1" customWidth="1"/>
    <col min="4628" max="4628" width="21" style="201" bestFit="1" customWidth="1"/>
    <col min="4629" max="4629" width="8.28515625" style="201" customWidth="1"/>
    <col min="4630" max="4630" width="19" style="201" bestFit="1" customWidth="1"/>
    <col min="4631" max="4631" width="20.5703125" style="201" bestFit="1" customWidth="1"/>
    <col min="4632" max="4632" width="19" style="201" customWidth="1"/>
    <col min="4633" max="4839" width="11.42578125" style="201" customWidth="1"/>
    <col min="4840" max="4842" width="7.28515625" style="201" customWidth="1"/>
    <col min="4843" max="4843" width="0" style="201" hidden="1" customWidth="1"/>
    <col min="4844" max="4844" width="7.28515625" style="201" customWidth="1"/>
    <col min="4845" max="4845" width="66.140625" style="201" customWidth="1"/>
    <col min="4846" max="4846" width="0" style="201" hidden="1" customWidth="1"/>
    <col min="4847" max="4847" width="28" style="201" customWidth="1"/>
    <col min="4848" max="4848" width="32.140625" style="201" customWidth="1"/>
    <col min="4849" max="4849" width="39.85546875" style="201" bestFit="1" customWidth="1"/>
    <col min="4850" max="4850" width="0" style="201" hidden="1" customWidth="1"/>
    <col min="4851" max="4851" width="7.28515625" style="201" customWidth="1"/>
    <col min="4852" max="4852" width="0" style="201" hidden="1" customWidth="1"/>
    <col min="4853" max="4853" width="7.28515625" style="201" customWidth="1"/>
    <col min="4854" max="4854" width="59.5703125" style="201" customWidth="1"/>
    <col min="4855" max="4855" width="0" style="201" hidden="1" customWidth="1"/>
    <col min="4856" max="4856" width="23.85546875" style="201" customWidth="1"/>
    <col min="4857" max="4857" width="27.42578125" style="201" customWidth="1"/>
    <col min="4858" max="4858" width="28" style="201" customWidth="1"/>
    <col min="4859" max="4861" width="0" style="201" hidden="1" customWidth="1"/>
    <col min="4862" max="4862" width="7.28515625" style="201" customWidth="1"/>
    <col min="4863" max="4863" width="6.140625" style="201" bestFit="1" customWidth="1"/>
    <col min="4864" max="4864" width="76.85546875" style="201"/>
    <col min="4865" max="4865" width="7.28515625" style="201" customWidth="1"/>
    <col min="4866" max="4866" width="6.140625" style="201" bestFit="1" customWidth="1"/>
    <col min="4867" max="4867" width="78" style="201" customWidth="1"/>
    <col min="4868" max="4868" width="20.7109375" style="201" customWidth="1"/>
    <col min="4869" max="4869" width="26" style="201" customWidth="1"/>
    <col min="4870" max="4870" width="37" style="201" bestFit="1" customWidth="1"/>
    <col min="4871" max="4879" width="0" style="201" hidden="1" customWidth="1"/>
    <col min="4880" max="4882" width="22.7109375" style="201" bestFit="1" customWidth="1"/>
    <col min="4883" max="4883" width="25.28515625" style="201" bestFit="1" customWidth="1"/>
    <col min="4884" max="4884" width="21" style="201" bestFit="1" customWidth="1"/>
    <col min="4885" max="4885" width="8.28515625" style="201" customWidth="1"/>
    <col min="4886" max="4886" width="19" style="201" bestFit="1" customWidth="1"/>
    <col min="4887" max="4887" width="20.5703125" style="201" bestFit="1" customWidth="1"/>
    <col min="4888" max="4888" width="19" style="201" customWidth="1"/>
    <col min="4889" max="5095" width="11.42578125" style="201" customWidth="1"/>
    <col min="5096" max="5098" width="7.28515625" style="201" customWidth="1"/>
    <col min="5099" max="5099" width="0" style="201" hidden="1" customWidth="1"/>
    <col min="5100" max="5100" width="7.28515625" style="201" customWidth="1"/>
    <col min="5101" max="5101" width="66.140625" style="201" customWidth="1"/>
    <col min="5102" max="5102" width="0" style="201" hidden="1" customWidth="1"/>
    <col min="5103" max="5103" width="28" style="201" customWidth="1"/>
    <col min="5104" max="5104" width="32.140625" style="201" customWidth="1"/>
    <col min="5105" max="5105" width="39.85546875" style="201" bestFit="1" customWidth="1"/>
    <col min="5106" max="5106" width="0" style="201" hidden="1" customWidth="1"/>
    <col min="5107" max="5107" width="7.28515625" style="201" customWidth="1"/>
    <col min="5108" max="5108" width="0" style="201" hidden="1" customWidth="1"/>
    <col min="5109" max="5109" width="7.28515625" style="201" customWidth="1"/>
    <col min="5110" max="5110" width="59.5703125" style="201" customWidth="1"/>
    <col min="5111" max="5111" width="0" style="201" hidden="1" customWidth="1"/>
    <col min="5112" max="5112" width="23.85546875" style="201" customWidth="1"/>
    <col min="5113" max="5113" width="27.42578125" style="201" customWidth="1"/>
    <col min="5114" max="5114" width="28" style="201" customWidth="1"/>
    <col min="5115" max="5117" width="0" style="201" hidden="1" customWidth="1"/>
    <col min="5118" max="5118" width="7.28515625" style="201" customWidth="1"/>
    <col min="5119" max="5119" width="6.140625" style="201" bestFit="1" customWidth="1"/>
    <col min="5120" max="5120" width="76.85546875" style="201"/>
    <col min="5121" max="5121" width="7.28515625" style="201" customWidth="1"/>
    <col min="5122" max="5122" width="6.140625" style="201" bestFit="1" customWidth="1"/>
    <col min="5123" max="5123" width="78" style="201" customWidth="1"/>
    <col min="5124" max="5124" width="20.7109375" style="201" customWidth="1"/>
    <col min="5125" max="5125" width="26" style="201" customWidth="1"/>
    <col min="5126" max="5126" width="37" style="201" bestFit="1" customWidth="1"/>
    <col min="5127" max="5135" width="0" style="201" hidden="1" customWidth="1"/>
    <col min="5136" max="5138" width="22.7109375" style="201" bestFit="1" customWidth="1"/>
    <col min="5139" max="5139" width="25.28515625" style="201" bestFit="1" customWidth="1"/>
    <col min="5140" max="5140" width="21" style="201" bestFit="1" customWidth="1"/>
    <col min="5141" max="5141" width="8.28515625" style="201" customWidth="1"/>
    <col min="5142" max="5142" width="19" style="201" bestFit="1" customWidth="1"/>
    <col min="5143" max="5143" width="20.5703125" style="201" bestFit="1" customWidth="1"/>
    <col min="5144" max="5144" width="19" style="201" customWidth="1"/>
    <col min="5145" max="5351" width="11.42578125" style="201" customWidth="1"/>
    <col min="5352" max="5354" width="7.28515625" style="201" customWidth="1"/>
    <col min="5355" max="5355" width="0" style="201" hidden="1" customWidth="1"/>
    <col min="5356" max="5356" width="7.28515625" style="201" customWidth="1"/>
    <col min="5357" max="5357" width="66.140625" style="201" customWidth="1"/>
    <col min="5358" max="5358" width="0" style="201" hidden="1" customWidth="1"/>
    <col min="5359" max="5359" width="28" style="201" customWidth="1"/>
    <col min="5360" max="5360" width="32.140625" style="201" customWidth="1"/>
    <col min="5361" max="5361" width="39.85546875" style="201" bestFit="1" customWidth="1"/>
    <col min="5362" max="5362" width="0" style="201" hidden="1" customWidth="1"/>
    <col min="5363" max="5363" width="7.28515625" style="201" customWidth="1"/>
    <col min="5364" max="5364" width="0" style="201" hidden="1" customWidth="1"/>
    <col min="5365" max="5365" width="7.28515625" style="201" customWidth="1"/>
    <col min="5366" max="5366" width="59.5703125" style="201" customWidth="1"/>
    <col min="5367" max="5367" width="0" style="201" hidden="1" customWidth="1"/>
    <col min="5368" max="5368" width="23.85546875" style="201" customWidth="1"/>
    <col min="5369" max="5369" width="27.42578125" style="201" customWidth="1"/>
    <col min="5370" max="5370" width="28" style="201" customWidth="1"/>
    <col min="5371" max="5373" width="0" style="201" hidden="1" customWidth="1"/>
    <col min="5374" max="5374" width="7.28515625" style="201" customWidth="1"/>
    <col min="5375" max="5375" width="6.140625" style="201" bestFit="1" customWidth="1"/>
    <col min="5376" max="5376" width="76.85546875" style="201"/>
    <col min="5377" max="5377" width="7.28515625" style="201" customWidth="1"/>
    <col min="5378" max="5378" width="6.140625" style="201" bestFit="1" customWidth="1"/>
    <col min="5379" max="5379" width="78" style="201" customWidth="1"/>
    <col min="5380" max="5380" width="20.7109375" style="201" customWidth="1"/>
    <col min="5381" max="5381" width="26" style="201" customWidth="1"/>
    <col min="5382" max="5382" width="37" style="201" bestFit="1" customWidth="1"/>
    <col min="5383" max="5391" width="0" style="201" hidden="1" customWidth="1"/>
    <col min="5392" max="5394" width="22.7109375" style="201" bestFit="1" customWidth="1"/>
    <col min="5395" max="5395" width="25.28515625" style="201" bestFit="1" customWidth="1"/>
    <col min="5396" max="5396" width="21" style="201" bestFit="1" customWidth="1"/>
    <col min="5397" max="5397" width="8.28515625" style="201" customWidth="1"/>
    <col min="5398" max="5398" width="19" style="201" bestFit="1" customWidth="1"/>
    <col min="5399" max="5399" width="20.5703125" style="201" bestFit="1" customWidth="1"/>
    <col min="5400" max="5400" width="19" style="201" customWidth="1"/>
    <col min="5401" max="5607" width="11.42578125" style="201" customWidth="1"/>
    <col min="5608" max="5610" width="7.28515625" style="201" customWidth="1"/>
    <col min="5611" max="5611" width="0" style="201" hidden="1" customWidth="1"/>
    <col min="5612" max="5612" width="7.28515625" style="201" customWidth="1"/>
    <col min="5613" max="5613" width="66.140625" style="201" customWidth="1"/>
    <col min="5614" max="5614" width="0" style="201" hidden="1" customWidth="1"/>
    <col min="5615" max="5615" width="28" style="201" customWidth="1"/>
    <col min="5616" max="5616" width="32.140625" style="201" customWidth="1"/>
    <col min="5617" max="5617" width="39.85546875" style="201" bestFit="1" customWidth="1"/>
    <col min="5618" max="5618" width="0" style="201" hidden="1" customWidth="1"/>
    <col min="5619" max="5619" width="7.28515625" style="201" customWidth="1"/>
    <col min="5620" max="5620" width="0" style="201" hidden="1" customWidth="1"/>
    <col min="5621" max="5621" width="7.28515625" style="201" customWidth="1"/>
    <col min="5622" max="5622" width="59.5703125" style="201" customWidth="1"/>
    <col min="5623" max="5623" width="0" style="201" hidden="1" customWidth="1"/>
    <col min="5624" max="5624" width="23.85546875" style="201" customWidth="1"/>
    <col min="5625" max="5625" width="27.42578125" style="201" customWidth="1"/>
    <col min="5626" max="5626" width="28" style="201" customWidth="1"/>
    <col min="5627" max="5629" width="0" style="201" hidden="1" customWidth="1"/>
    <col min="5630" max="5630" width="7.28515625" style="201" customWidth="1"/>
    <col min="5631" max="5631" width="6.140625" style="201" bestFit="1" customWidth="1"/>
    <col min="5632" max="5632" width="76.85546875" style="201"/>
    <col min="5633" max="5633" width="7.28515625" style="201" customWidth="1"/>
    <col min="5634" max="5634" width="6.140625" style="201" bestFit="1" customWidth="1"/>
    <col min="5635" max="5635" width="78" style="201" customWidth="1"/>
    <col min="5636" max="5636" width="20.7109375" style="201" customWidth="1"/>
    <col min="5637" max="5637" width="26" style="201" customWidth="1"/>
    <col min="5638" max="5638" width="37" style="201" bestFit="1" customWidth="1"/>
    <col min="5639" max="5647" width="0" style="201" hidden="1" customWidth="1"/>
    <col min="5648" max="5650" width="22.7109375" style="201" bestFit="1" customWidth="1"/>
    <col min="5651" max="5651" width="25.28515625" style="201" bestFit="1" customWidth="1"/>
    <col min="5652" max="5652" width="21" style="201" bestFit="1" customWidth="1"/>
    <col min="5653" max="5653" width="8.28515625" style="201" customWidth="1"/>
    <col min="5654" max="5654" width="19" style="201" bestFit="1" customWidth="1"/>
    <col min="5655" max="5655" width="20.5703125" style="201" bestFit="1" customWidth="1"/>
    <col min="5656" max="5656" width="19" style="201" customWidth="1"/>
    <col min="5657" max="5863" width="11.42578125" style="201" customWidth="1"/>
    <col min="5864" max="5866" width="7.28515625" style="201" customWidth="1"/>
    <col min="5867" max="5867" width="0" style="201" hidden="1" customWidth="1"/>
    <col min="5868" max="5868" width="7.28515625" style="201" customWidth="1"/>
    <col min="5869" max="5869" width="66.140625" style="201" customWidth="1"/>
    <col min="5870" max="5870" width="0" style="201" hidden="1" customWidth="1"/>
    <col min="5871" max="5871" width="28" style="201" customWidth="1"/>
    <col min="5872" max="5872" width="32.140625" style="201" customWidth="1"/>
    <col min="5873" max="5873" width="39.85546875" style="201" bestFit="1" customWidth="1"/>
    <col min="5874" max="5874" width="0" style="201" hidden="1" customWidth="1"/>
    <col min="5875" max="5875" width="7.28515625" style="201" customWidth="1"/>
    <col min="5876" max="5876" width="0" style="201" hidden="1" customWidth="1"/>
    <col min="5877" max="5877" width="7.28515625" style="201" customWidth="1"/>
    <col min="5878" max="5878" width="59.5703125" style="201" customWidth="1"/>
    <col min="5879" max="5879" width="0" style="201" hidden="1" customWidth="1"/>
    <col min="5880" max="5880" width="23.85546875" style="201" customWidth="1"/>
    <col min="5881" max="5881" width="27.42578125" style="201" customWidth="1"/>
    <col min="5882" max="5882" width="28" style="201" customWidth="1"/>
    <col min="5883" max="5885" width="0" style="201" hidden="1" customWidth="1"/>
    <col min="5886" max="5886" width="7.28515625" style="201" customWidth="1"/>
    <col min="5887" max="5887" width="6.140625" style="201" bestFit="1" customWidth="1"/>
    <col min="5888" max="5888" width="76.85546875" style="201"/>
    <col min="5889" max="5889" width="7.28515625" style="201" customWidth="1"/>
    <col min="5890" max="5890" width="6.140625" style="201" bestFit="1" customWidth="1"/>
    <col min="5891" max="5891" width="78" style="201" customWidth="1"/>
    <col min="5892" max="5892" width="20.7109375" style="201" customWidth="1"/>
    <col min="5893" max="5893" width="26" style="201" customWidth="1"/>
    <col min="5894" max="5894" width="37" style="201" bestFit="1" customWidth="1"/>
    <col min="5895" max="5903" width="0" style="201" hidden="1" customWidth="1"/>
    <col min="5904" max="5906" width="22.7109375" style="201" bestFit="1" customWidth="1"/>
    <col min="5907" max="5907" width="25.28515625" style="201" bestFit="1" customWidth="1"/>
    <col min="5908" max="5908" width="21" style="201" bestFit="1" customWidth="1"/>
    <col min="5909" max="5909" width="8.28515625" style="201" customWidth="1"/>
    <col min="5910" max="5910" width="19" style="201" bestFit="1" customWidth="1"/>
    <col min="5911" max="5911" width="20.5703125" style="201" bestFit="1" customWidth="1"/>
    <col min="5912" max="5912" width="19" style="201" customWidth="1"/>
    <col min="5913" max="6119" width="11.42578125" style="201" customWidth="1"/>
    <col min="6120" max="6122" width="7.28515625" style="201" customWidth="1"/>
    <col min="6123" max="6123" width="0" style="201" hidden="1" customWidth="1"/>
    <col min="6124" max="6124" width="7.28515625" style="201" customWidth="1"/>
    <col min="6125" max="6125" width="66.140625" style="201" customWidth="1"/>
    <col min="6126" max="6126" width="0" style="201" hidden="1" customWidth="1"/>
    <col min="6127" max="6127" width="28" style="201" customWidth="1"/>
    <col min="6128" max="6128" width="32.140625" style="201" customWidth="1"/>
    <col min="6129" max="6129" width="39.85546875" style="201" bestFit="1" customWidth="1"/>
    <col min="6130" max="6130" width="0" style="201" hidden="1" customWidth="1"/>
    <col min="6131" max="6131" width="7.28515625" style="201" customWidth="1"/>
    <col min="6132" max="6132" width="0" style="201" hidden="1" customWidth="1"/>
    <col min="6133" max="6133" width="7.28515625" style="201" customWidth="1"/>
    <col min="6134" max="6134" width="59.5703125" style="201" customWidth="1"/>
    <col min="6135" max="6135" width="0" style="201" hidden="1" customWidth="1"/>
    <col min="6136" max="6136" width="23.85546875" style="201" customWidth="1"/>
    <col min="6137" max="6137" width="27.42578125" style="201" customWidth="1"/>
    <col min="6138" max="6138" width="28" style="201" customWidth="1"/>
    <col min="6139" max="6141" width="0" style="201" hidden="1" customWidth="1"/>
    <col min="6142" max="6142" width="7.28515625" style="201" customWidth="1"/>
    <col min="6143" max="6143" width="6.140625" style="201" bestFit="1" customWidth="1"/>
    <col min="6144" max="6144" width="76.85546875" style="201"/>
    <col min="6145" max="6145" width="7.28515625" style="201" customWidth="1"/>
    <col min="6146" max="6146" width="6.140625" style="201" bestFit="1" customWidth="1"/>
    <col min="6147" max="6147" width="78" style="201" customWidth="1"/>
    <col min="6148" max="6148" width="20.7109375" style="201" customWidth="1"/>
    <col min="6149" max="6149" width="26" style="201" customWidth="1"/>
    <col min="6150" max="6150" width="37" style="201" bestFit="1" customWidth="1"/>
    <col min="6151" max="6159" width="0" style="201" hidden="1" customWidth="1"/>
    <col min="6160" max="6162" width="22.7109375" style="201" bestFit="1" customWidth="1"/>
    <col min="6163" max="6163" width="25.28515625" style="201" bestFit="1" customWidth="1"/>
    <col min="6164" max="6164" width="21" style="201" bestFit="1" customWidth="1"/>
    <col min="6165" max="6165" width="8.28515625" style="201" customWidth="1"/>
    <col min="6166" max="6166" width="19" style="201" bestFit="1" customWidth="1"/>
    <col min="6167" max="6167" width="20.5703125" style="201" bestFit="1" customWidth="1"/>
    <col min="6168" max="6168" width="19" style="201" customWidth="1"/>
    <col min="6169" max="6375" width="11.42578125" style="201" customWidth="1"/>
    <col min="6376" max="6378" width="7.28515625" style="201" customWidth="1"/>
    <col min="6379" max="6379" width="0" style="201" hidden="1" customWidth="1"/>
    <col min="6380" max="6380" width="7.28515625" style="201" customWidth="1"/>
    <col min="6381" max="6381" width="66.140625" style="201" customWidth="1"/>
    <col min="6382" max="6382" width="0" style="201" hidden="1" customWidth="1"/>
    <col min="6383" max="6383" width="28" style="201" customWidth="1"/>
    <col min="6384" max="6384" width="32.140625" style="201" customWidth="1"/>
    <col min="6385" max="6385" width="39.85546875" style="201" bestFit="1" customWidth="1"/>
    <col min="6386" max="6386" width="0" style="201" hidden="1" customWidth="1"/>
    <col min="6387" max="6387" width="7.28515625" style="201" customWidth="1"/>
    <col min="6388" max="6388" width="0" style="201" hidden="1" customWidth="1"/>
    <col min="6389" max="6389" width="7.28515625" style="201" customWidth="1"/>
    <col min="6390" max="6390" width="59.5703125" style="201" customWidth="1"/>
    <col min="6391" max="6391" width="0" style="201" hidden="1" customWidth="1"/>
    <col min="6392" max="6392" width="23.85546875" style="201" customWidth="1"/>
    <col min="6393" max="6393" width="27.42578125" style="201" customWidth="1"/>
    <col min="6394" max="6394" width="28" style="201" customWidth="1"/>
    <col min="6395" max="6397" width="0" style="201" hidden="1" customWidth="1"/>
    <col min="6398" max="6398" width="7.28515625" style="201" customWidth="1"/>
    <col min="6399" max="6399" width="6.140625" style="201" bestFit="1" customWidth="1"/>
    <col min="6400" max="6400" width="76.85546875" style="201"/>
    <col min="6401" max="6401" width="7.28515625" style="201" customWidth="1"/>
    <col min="6402" max="6402" width="6.140625" style="201" bestFit="1" customWidth="1"/>
    <col min="6403" max="6403" width="78" style="201" customWidth="1"/>
    <col min="6404" max="6404" width="20.7109375" style="201" customWidth="1"/>
    <col min="6405" max="6405" width="26" style="201" customWidth="1"/>
    <col min="6406" max="6406" width="37" style="201" bestFit="1" customWidth="1"/>
    <col min="6407" max="6415" width="0" style="201" hidden="1" customWidth="1"/>
    <col min="6416" max="6418" width="22.7109375" style="201" bestFit="1" customWidth="1"/>
    <col min="6419" max="6419" width="25.28515625" style="201" bestFit="1" customWidth="1"/>
    <col min="6420" max="6420" width="21" style="201" bestFit="1" customWidth="1"/>
    <col min="6421" max="6421" width="8.28515625" style="201" customWidth="1"/>
    <col min="6422" max="6422" width="19" style="201" bestFit="1" customWidth="1"/>
    <col min="6423" max="6423" width="20.5703125" style="201" bestFit="1" customWidth="1"/>
    <col min="6424" max="6424" width="19" style="201" customWidth="1"/>
    <col min="6425" max="6631" width="11.42578125" style="201" customWidth="1"/>
    <col min="6632" max="6634" width="7.28515625" style="201" customWidth="1"/>
    <col min="6635" max="6635" width="0" style="201" hidden="1" customWidth="1"/>
    <col min="6636" max="6636" width="7.28515625" style="201" customWidth="1"/>
    <col min="6637" max="6637" width="66.140625" style="201" customWidth="1"/>
    <col min="6638" max="6638" width="0" style="201" hidden="1" customWidth="1"/>
    <col min="6639" max="6639" width="28" style="201" customWidth="1"/>
    <col min="6640" max="6640" width="32.140625" style="201" customWidth="1"/>
    <col min="6641" max="6641" width="39.85546875" style="201" bestFit="1" customWidth="1"/>
    <col min="6642" max="6642" width="0" style="201" hidden="1" customWidth="1"/>
    <col min="6643" max="6643" width="7.28515625" style="201" customWidth="1"/>
    <col min="6644" max="6644" width="0" style="201" hidden="1" customWidth="1"/>
    <col min="6645" max="6645" width="7.28515625" style="201" customWidth="1"/>
    <col min="6646" max="6646" width="59.5703125" style="201" customWidth="1"/>
    <col min="6647" max="6647" width="0" style="201" hidden="1" customWidth="1"/>
    <col min="6648" max="6648" width="23.85546875" style="201" customWidth="1"/>
    <col min="6649" max="6649" width="27.42578125" style="201" customWidth="1"/>
    <col min="6650" max="6650" width="28" style="201" customWidth="1"/>
    <col min="6651" max="6653" width="0" style="201" hidden="1" customWidth="1"/>
    <col min="6654" max="6654" width="7.28515625" style="201" customWidth="1"/>
    <col min="6655" max="6655" width="6.140625" style="201" bestFit="1" customWidth="1"/>
    <col min="6656" max="6656" width="76.85546875" style="201"/>
    <col min="6657" max="6657" width="7.28515625" style="201" customWidth="1"/>
    <col min="6658" max="6658" width="6.140625" style="201" bestFit="1" customWidth="1"/>
    <col min="6659" max="6659" width="78" style="201" customWidth="1"/>
    <col min="6660" max="6660" width="20.7109375" style="201" customWidth="1"/>
    <col min="6661" max="6661" width="26" style="201" customWidth="1"/>
    <col min="6662" max="6662" width="37" style="201" bestFit="1" customWidth="1"/>
    <col min="6663" max="6671" width="0" style="201" hidden="1" customWidth="1"/>
    <col min="6672" max="6674" width="22.7109375" style="201" bestFit="1" customWidth="1"/>
    <col min="6675" max="6675" width="25.28515625" style="201" bestFit="1" customWidth="1"/>
    <col min="6676" max="6676" width="21" style="201" bestFit="1" customWidth="1"/>
    <col min="6677" max="6677" width="8.28515625" style="201" customWidth="1"/>
    <col min="6678" max="6678" width="19" style="201" bestFit="1" customWidth="1"/>
    <col min="6679" max="6679" width="20.5703125" style="201" bestFit="1" customWidth="1"/>
    <col min="6680" max="6680" width="19" style="201" customWidth="1"/>
    <col min="6681" max="6887" width="11.42578125" style="201" customWidth="1"/>
    <col min="6888" max="6890" width="7.28515625" style="201" customWidth="1"/>
    <col min="6891" max="6891" width="0" style="201" hidden="1" customWidth="1"/>
    <col min="6892" max="6892" width="7.28515625" style="201" customWidth="1"/>
    <col min="6893" max="6893" width="66.140625" style="201" customWidth="1"/>
    <col min="6894" max="6894" width="0" style="201" hidden="1" customWidth="1"/>
    <col min="6895" max="6895" width="28" style="201" customWidth="1"/>
    <col min="6896" max="6896" width="32.140625" style="201" customWidth="1"/>
    <col min="6897" max="6897" width="39.85546875" style="201" bestFit="1" customWidth="1"/>
    <col min="6898" max="6898" width="0" style="201" hidden="1" customWidth="1"/>
    <col min="6899" max="6899" width="7.28515625" style="201" customWidth="1"/>
    <col min="6900" max="6900" width="0" style="201" hidden="1" customWidth="1"/>
    <col min="6901" max="6901" width="7.28515625" style="201" customWidth="1"/>
    <col min="6902" max="6902" width="59.5703125" style="201" customWidth="1"/>
    <col min="6903" max="6903" width="0" style="201" hidden="1" customWidth="1"/>
    <col min="6904" max="6904" width="23.85546875" style="201" customWidth="1"/>
    <col min="6905" max="6905" width="27.42578125" style="201" customWidth="1"/>
    <col min="6906" max="6906" width="28" style="201" customWidth="1"/>
    <col min="6907" max="6909" width="0" style="201" hidden="1" customWidth="1"/>
    <col min="6910" max="6910" width="7.28515625" style="201" customWidth="1"/>
    <col min="6911" max="6911" width="6.140625" style="201" bestFit="1" customWidth="1"/>
    <col min="6912" max="6912" width="76.85546875" style="201"/>
    <col min="6913" max="6913" width="7.28515625" style="201" customWidth="1"/>
    <col min="6914" max="6914" width="6.140625" style="201" bestFit="1" customWidth="1"/>
    <col min="6915" max="6915" width="78" style="201" customWidth="1"/>
    <col min="6916" max="6916" width="20.7109375" style="201" customWidth="1"/>
    <col min="6917" max="6917" width="26" style="201" customWidth="1"/>
    <col min="6918" max="6918" width="37" style="201" bestFit="1" customWidth="1"/>
    <col min="6919" max="6927" width="0" style="201" hidden="1" customWidth="1"/>
    <col min="6928" max="6930" width="22.7109375" style="201" bestFit="1" customWidth="1"/>
    <col min="6931" max="6931" width="25.28515625" style="201" bestFit="1" customWidth="1"/>
    <col min="6932" max="6932" width="21" style="201" bestFit="1" customWidth="1"/>
    <col min="6933" max="6933" width="8.28515625" style="201" customWidth="1"/>
    <col min="6934" max="6934" width="19" style="201" bestFit="1" customWidth="1"/>
    <col min="6935" max="6935" width="20.5703125" style="201" bestFit="1" customWidth="1"/>
    <col min="6936" max="6936" width="19" style="201" customWidth="1"/>
    <col min="6937" max="7143" width="11.42578125" style="201" customWidth="1"/>
    <col min="7144" max="7146" width="7.28515625" style="201" customWidth="1"/>
    <col min="7147" max="7147" width="0" style="201" hidden="1" customWidth="1"/>
    <col min="7148" max="7148" width="7.28515625" style="201" customWidth="1"/>
    <col min="7149" max="7149" width="66.140625" style="201" customWidth="1"/>
    <col min="7150" max="7150" width="0" style="201" hidden="1" customWidth="1"/>
    <col min="7151" max="7151" width="28" style="201" customWidth="1"/>
    <col min="7152" max="7152" width="32.140625" style="201" customWidth="1"/>
    <col min="7153" max="7153" width="39.85546875" style="201" bestFit="1" customWidth="1"/>
    <col min="7154" max="7154" width="0" style="201" hidden="1" customWidth="1"/>
    <col min="7155" max="7155" width="7.28515625" style="201" customWidth="1"/>
    <col min="7156" max="7156" width="0" style="201" hidden="1" customWidth="1"/>
    <col min="7157" max="7157" width="7.28515625" style="201" customWidth="1"/>
    <col min="7158" max="7158" width="59.5703125" style="201" customWidth="1"/>
    <col min="7159" max="7159" width="0" style="201" hidden="1" customWidth="1"/>
    <col min="7160" max="7160" width="23.85546875" style="201" customWidth="1"/>
    <col min="7161" max="7161" width="27.42578125" style="201" customWidth="1"/>
    <col min="7162" max="7162" width="28" style="201" customWidth="1"/>
    <col min="7163" max="7165" width="0" style="201" hidden="1" customWidth="1"/>
    <col min="7166" max="7166" width="7.28515625" style="201" customWidth="1"/>
    <col min="7167" max="7167" width="6.140625" style="201" bestFit="1" customWidth="1"/>
    <col min="7168" max="7168" width="76.85546875" style="201"/>
    <col min="7169" max="7169" width="7.28515625" style="201" customWidth="1"/>
    <col min="7170" max="7170" width="6.140625" style="201" bestFit="1" customWidth="1"/>
    <col min="7171" max="7171" width="78" style="201" customWidth="1"/>
    <col min="7172" max="7172" width="20.7109375" style="201" customWidth="1"/>
    <col min="7173" max="7173" width="26" style="201" customWidth="1"/>
    <col min="7174" max="7174" width="37" style="201" bestFit="1" customWidth="1"/>
    <col min="7175" max="7183" width="0" style="201" hidden="1" customWidth="1"/>
    <col min="7184" max="7186" width="22.7109375" style="201" bestFit="1" customWidth="1"/>
    <col min="7187" max="7187" width="25.28515625" style="201" bestFit="1" customWidth="1"/>
    <col min="7188" max="7188" width="21" style="201" bestFit="1" customWidth="1"/>
    <col min="7189" max="7189" width="8.28515625" style="201" customWidth="1"/>
    <col min="7190" max="7190" width="19" style="201" bestFit="1" customWidth="1"/>
    <col min="7191" max="7191" width="20.5703125" style="201" bestFit="1" customWidth="1"/>
    <col min="7192" max="7192" width="19" style="201" customWidth="1"/>
    <col min="7193" max="7399" width="11.42578125" style="201" customWidth="1"/>
    <col min="7400" max="7402" width="7.28515625" style="201" customWidth="1"/>
    <col min="7403" max="7403" width="0" style="201" hidden="1" customWidth="1"/>
    <col min="7404" max="7404" width="7.28515625" style="201" customWidth="1"/>
    <col min="7405" max="7405" width="66.140625" style="201" customWidth="1"/>
    <col min="7406" max="7406" width="0" style="201" hidden="1" customWidth="1"/>
    <col min="7407" max="7407" width="28" style="201" customWidth="1"/>
    <col min="7408" max="7408" width="32.140625" style="201" customWidth="1"/>
    <col min="7409" max="7409" width="39.85546875" style="201" bestFit="1" customWidth="1"/>
    <col min="7410" max="7410" width="0" style="201" hidden="1" customWidth="1"/>
    <col min="7411" max="7411" width="7.28515625" style="201" customWidth="1"/>
    <col min="7412" max="7412" width="0" style="201" hidden="1" customWidth="1"/>
    <col min="7413" max="7413" width="7.28515625" style="201" customWidth="1"/>
    <col min="7414" max="7414" width="59.5703125" style="201" customWidth="1"/>
    <col min="7415" max="7415" width="0" style="201" hidden="1" customWidth="1"/>
    <col min="7416" max="7416" width="23.85546875" style="201" customWidth="1"/>
    <col min="7417" max="7417" width="27.42578125" style="201" customWidth="1"/>
    <col min="7418" max="7418" width="28" style="201" customWidth="1"/>
    <col min="7419" max="7421" width="0" style="201" hidden="1" customWidth="1"/>
    <col min="7422" max="7422" width="7.28515625" style="201" customWidth="1"/>
    <col min="7423" max="7423" width="6.140625" style="201" bestFit="1" customWidth="1"/>
    <col min="7424" max="7424" width="76.85546875" style="201"/>
    <col min="7425" max="7425" width="7.28515625" style="201" customWidth="1"/>
    <col min="7426" max="7426" width="6.140625" style="201" bestFit="1" customWidth="1"/>
    <col min="7427" max="7427" width="78" style="201" customWidth="1"/>
    <col min="7428" max="7428" width="20.7109375" style="201" customWidth="1"/>
    <col min="7429" max="7429" width="26" style="201" customWidth="1"/>
    <col min="7430" max="7430" width="37" style="201" bestFit="1" customWidth="1"/>
    <col min="7431" max="7439" width="0" style="201" hidden="1" customWidth="1"/>
    <col min="7440" max="7442" width="22.7109375" style="201" bestFit="1" customWidth="1"/>
    <col min="7443" max="7443" width="25.28515625" style="201" bestFit="1" customWidth="1"/>
    <col min="7444" max="7444" width="21" style="201" bestFit="1" customWidth="1"/>
    <col min="7445" max="7445" width="8.28515625" style="201" customWidth="1"/>
    <col min="7446" max="7446" width="19" style="201" bestFit="1" customWidth="1"/>
    <col min="7447" max="7447" width="20.5703125" style="201" bestFit="1" customWidth="1"/>
    <col min="7448" max="7448" width="19" style="201" customWidth="1"/>
    <col min="7449" max="7655" width="11.42578125" style="201" customWidth="1"/>
    <col min="7656" max="7658" width="7.28515625" style="201" customWidth="1"/>
    <col min="7659" max="7659" width="0" style="201" hidden="1" customWidth="1"/>
    <col min="7660" max="7660" width="7.28515625" style="201" customWidth="1"/>
    <col min="7661" max="7661" width="66.140625" style="201" customWidth="1"/>
    <col min="7662" max="7662" width="0" style="201" hidden="1" customWidth="1"/>
    <col min="7663" max="7663" width="28" style="201" customWidth="1"/>
    <col min="7664" max="7664" width="32.140625" style="201" customWidth="1"/>
    <col min="7665" max="7665" width="39.85546875" style="201" bestFit="1" customWidth="1"/>
    <col min="7666" max="7666" width="0" style="201" hidden="1" customWidth="1"/>
    <col min="7667" max="7667" width="7.28515625" style="201" customWidth="1"/>
    <col min="7668" max="7668" width="0" style="201" hidden="1" customWidth="1"/>
    <col min="7669" max="7669" width="7.28515625" style="201" customWidth="1"/>
    <col min="7670" max="7670" width="59.5703125" style="201" customWidth="1"/>
    <col min="7671" max="7671" width="0" style="201" hidden="1" customWidth="1"/>
    <col min="7672" max="7672" width="23.85546875" style="201" customWidth="1"/>
    <col min="7673" max="7673" width="27.42578125" style="201" customWidth="1"/>
    <col min="7674" max="7674" width="28" style="201" customWidth="1"/>
    <col min="7675" max="7677" width="0" style="201" hidden="1" customWidth="1"/>
    <col min="7678" max="7678" width="7.28515625" style="201" customWidth="1"/>
    <col min="7679" max="7679" width="6.140625" style="201" bestFit="1" customWidth="1"/>
    <col min="7680" max="7680" width="76.85546875" style="201"/>
    <col min="7681" max="7681" width="7.28515625" style="201" customWidth="1"/>
    <col min="7682" max="7682" width="6.140625" style="201" bestFit="1" customWidth="1"/>
    <col min="7683" max="7683" width="78" style="201" customWidth="1"/>
    <col min="7684" max="7684" width="20.7109375" style="201" customWidth="1"/>
    <col min="7685" max="7685" width="26" style="201" customWidth="1"/>
    <col min="7686" max="7686" width="37" style="201" bestFit="1" customWidth="1"/>
    <col min="7687" max="7695" width="0" style="201" hidden="1" customWidth="1"/>
    <col min="7696" max="7698" width="22.7109375" style="201" bestFit="1" customWidth="1"/>
    <col min="7699" max="7699" width="25.28515625" style="201" bestFit="1" customWidth="1"/>
    <col min="7700" max="7700" width="21" style="201" bestFit="1" customWidth="1"/>
    <col min="7701" max="7701" width="8.28515625" style="201" customWidth="1"/>
    <col min="7702" max="7702" width="19" style="201" bestFit="1" customWidth="1"/>
    <col min="7703" max="7703" width="20.5703125" style="201" bestFit="1" customWidth="1"/>
    <col min="7704" max="7704" width="19" style="201" customWidth="1"/>
    <col min="7705" max="7911" width="11.42578125" style="201" customWidth="1"/>
    <col min="7912" max="7914" width="7.28515625" style="201" customWidth="1"/>
    <col min="7915" max="7915" width="0" style="201" hidden="1" customWidth="1"/>
    <col min="7916" max="7916" width="7.28515625" style="201" customWidth="1"/>
    <col min="7917" max="7917" width="66.140625" style="201" customWidth="1"/>
    <col min="7918" max="7918" width="0" style="201" hidden="1" customWidth="1"/>
    <col min="7919" max="7919" width="28" style="201" customWidth="1"/>
    <col min="7920" max="7920" width="32.140625" style="201" customWidth="1"/>
    <col min="7921" max="7921" width="39.85546875" style="201" bestFit="1" customWidth="1"/>
    <col min="7922" max="7922" width="0" style="201" hidden="1" customWidth="1"/>
    <col min="7923" max="7923" width="7.28515625" style="201" customWidth="1"/>
    <col min="7924" max="7924" width="0" style="201" hidden="1" customWidth="1"/>
    <col min="7925" max="7925" width="7.28515625" style="201" customWidth="1"/>
    <col min="7926" max="7926" width="59.5703125" style="201" customWidth="1"/>
    <col min="7927" max="7927" width="0" style="201" hidden="1" customWidth="1"/>
    <col min="7928" max="7928" width="23.85546875" style="201" customWidth="1"/>
    <col min="7929" max="7929" width="27.42578125" style="201" customWidth="1"/>
    <col min="7930" max="7930" width="28" style="201" customWidth="1"/>
    <col min="7931" max="7933" width="0" style="201" hidden="1" customWidth="1"/>
    <col min="7934" max="7934" width="7.28515625" style="201" customWidth="1"/>
    <col min="7935" max="7935" width="6.140625" style="201" bestFit="1" customWidth="1"/>
    <col min="7936" max="7936" width="76.85546875" style="201"/>
    <col min="7937" max="7937" width="7.28515625" style="201" customWidth="1"/>
    <col min="7938" max="7938" width="6.140625" style="201" bestFit="1" customWidth="1"/>
    <col min="7939" max="7939" width="78" style="201" customWidth="1"/>
    <col min="7940" max="7940" width="20.7109375" style="201" customWidth="1"/>
    <col min="7941" max="7941" width="26" style="201" customWidth="1"/>
    <col min="7942" max="7942" width="37" style="201" bestFit="1" customWidth="1"/>
    <col min="7943" max="7951" width="0" style="201" hidden="1" customWidth="1"/>
    <col min="7952" max="7954" width="22.7109375" style="201" bestFit="1" customWidth="1"/>
    <col min="7955" max="7955" width="25.28515625" style="201" bestFit="1" customWidth="1"/>
    <col min="7956" max="7956" width="21" style="201" bestFit="1" customWidth="1"/>
    <col min="7957" max="7957" width="8.28515625" style="201" customWidth="1"/>
    <col min="7958" max="7958" width="19" style="201" bestFit="1" customWidth="1"/>
    <col min="7959" max="7959" width="20.5703125" style="201" bestFit="1" customWidth="1"/>
    <col min="7960" max="7960" width="19" style="201" customWidth="1"/>
    <col min="7961" max="8167" width="11.42578125" style="201" customWidth="1"/>
    <col min="8168" max="8170" width="7.28515625" style="201" customWidth="1"/>
    <col min="8171" max="8171" width="0" style="201" hidden="1" customWidth="1"/>
    <col min="8172" max="8172" width="7.28515625" style="201" customWidth="1"/>
    <col min="8173" max="8173" width="66.140625" style="201" customWidth="1"/>
    <col min="8174" max="8174" width="0" style="201" hidden="1" customWidth="1"/>
    <col min="8175" max="8175" width="28" style="201" customWidth="1"/>
    <col min="8176" max="8176" width="32.140625" style="201" customWidth="1"/>
    <col min="8177" max="8177" width="39.85546875" style="201" bestFit="1" customWidth="1"/>
    <col min="8178" max="8178" width="0" style="201" hidden="1" customWidth="1"/>
    <col min="8179" max="8179" width="7.28515625" style="201" customWidth="1"/>
    <col min="8180" max="8180" width="0" style="201" hidden="1" customWidth="1"/>
    <col min="8181" max="8181" width="7.28515625" style="201" customWidth="1"/>
    <col min="8182" max="8182" width="59.5703125" style="201" customWidth="1"/>
    <col min="8183" max="8183" width="0" style="201" hidden="1" customWidth="1"/>
    <col min="8184" max="8184" width="23.85546875" style="201" customWidth="1"/>
    <col min="8185" max="8185" width="27.42578125" style="201" customWidth="1"/>
    <col min="8186" max="8186" width="28" style="201" customWidth="1"/>
    <col min="8187" max="8189" width="0" style="201" hidden="1" customWidth="1"/>
    <col min="8190" max="8190" width="7.28515625" style="201" customWidth="1"/>
    <col min="8191" max="8191" width="6.140625" style="201" bestFit="1" customWidth="1"/>
    <col min="8192" max="8192" width="76.85546875" style="201"/>
    <col min="8193" max="8193" width="7.28515625" style="201" customWidth="1"/>
    <col min="8194" max="8194" width="6.140625" style="201" bestFit="1" customWidth="1"/>
    <col min="8195" max="8195" width="78" style="201" customWidth="1"/>
    <col min="8196" max="8196" width="20.7109375" style="201" customWidth="1"/>
    <col min="8197" max="8197" width="26" style="201" customWidth="1"/>
    <col min="8198" max="8198" width="37" style="201" bestFit="1" customWidth="1"/>
    <col min="8199" max="8207" width="0" style="201" hidden="1" customWidth="1"/>
    <col min="8208" max="8210" width="22.7109375" style="201" bestFit="1" customWidth="1"/>
    <col min="8211" max="8211" width="25.28515625" style="201" bestFit="1" customWidth="1"/>
    <col min="8212" max="8212" width="21" style="201" bestFit="1" customWidth="1"/>
    <col min="8213" max="8213" width="8.28515625" style="201" customWidth="1"/>
    <col min="8214" max="8214" width="19" style="201" bestFit="1" customWidth="1"/>
    <col min="8215" max="8215" width="20.5703125" style="201" bestFit="1" customWidth="1"/>
    <col min="8216" max="8216" width="19" style="201" customWidth="1"/>
    <col min="8217" max="8423" width="11.42578125" style="201" customWidth="1"/>
    <col min="8424" max="8426" width="7.28515625" style="201" customWidth="1"/>
    <col min="8427" max="8427" width="0" style="201" hidden="1" customWidth="1"/>
    <col min="8428" max="8428" width="7.28515625" style="201" customWidth="1"/>
    <col min="8429" max="8429" width="66.140625" style="201" customWidth="1"/>
    <col min="8430" max="8430" width="0" style="201" hidden="1" customWidth="1"/>
    <col min="8431" max="8431" width="28" style="201" customWidth="1"/>
    <col min="8432" max="8432" width="32.140625" style="201" customWidth="1"/>
    <col min="8433" max="8433" width="39.85546875" style="201" bestFit="1" customWidth="1"/>
    <col min="8434" max="8434" width="0" style="201" hidden="1" customWidth="1"/>
    <col min="8435" max="8435" width="7.28515625" style="201" customWidth="1"/>
    <col min="8436" max="8436" width="0" style="201" hidden="1" customWidth="1"/>
    <col min="8437" max="8437" width="7.28515625" style="201" customWidth="1"/>
    <col min="8438" max="8438" width="59.5703125" style="201" customWidth="1"/>
    <col min="8439" max="8439" width="0" style="201" hidden="1" customWidth="1"/>
    <col min="8440" max="8440" width="23.85546875" style="201" customWidth="1"/>
    <col min="8441" max="8441" width="27.42578125" style="201" customWidth="1"/>
    <col min="8442" max="8442" width="28" style="201" customWidth="1"/>
    <col min="8443" max="8445" width="0" style="201" hidden="1" customWidth="1"/>
    <col min="8446" max="8446" width="7.28515625" style="201" customWidth="1"/>
    <col min="8447" max="8447" width="6.140625" style="201" bestFit="1" customWidth="1"/>
    <col min="8448" max="8448" width="76.85546875" style="201"/>
    <col min="8449" max="8449" width="7.28515625" style="201" customWidth="1"/>
    <col min="8450" max="8450" width="6.140625" style="201" bestFit="1" customWidth="1"/>
    <col min="8451" max="8451" width="78" style="201" customWidth="1"/>
    <col min="8452" max="8452" width="20.7109375" style="201" customWidth="1"/>
    <col min="8453" max="8453" width="26" style="201" customWidth="1"/>
    <col min="8454" max="8454" width="37" style="201" bestFit="1" customWidth="1"/>
    <col min="8455" max="8463" width="0" style="201" hidden="1" customWidth="1"/>
    <col min="8464" max="8466" width="22.7109375" style="201" bestFit="1" customWidth="1"/>
    <col min="8467" max="8467" width="25.28515625" style="201" bestFit="1" customWidth="1"/>
    <col min="8468" max="8468" width="21" style="201" bestFit="1" customWidth="1"/>
    <col min="8469" max="8469" width="8.28515625" style="201" customWidth="1"/>
    <col min="8470" max="8470" width="19" style="201" bestFit="1" customWidth="1"/>
    <col min="8471" max="8471" width="20.5703125" style="201" bestFit="1" customWidth="1"/>
    <col min="8472" max="8472" width="19" style="201" customWidth="1"/>
    <col min="8473" max="8679" width="11.42578125" style="201" customWidth="1"/>
    <col min="8680" max="8682" width="7.28515625" style="201" customWidth="1"/>
    <col min="8683" max="8683" width="0" style="201" hidden="1" customWidth="1"/>
    <col min="8684" max="8684" width="7.28515625" style="201" customWidth="1"/>
    <col min="8685" max="8685" width="66.140625" style="201" customWidth="1"/>
    <col min="8686" max="8686" width="0" style="201" hidden="1" customWidth="1"/>
    <col min="8687" max="8687" width="28" style="201" customWidth="1"/>
    <col min="8688" max="8688" width="32.140625" style="201" customWidth="1"/>
    <col min="8689" max="8689" width="39.85546875" style="201" bestFit="1" customWidth="1"/>
    <col min="8690" max="8690" width="0" style="201" hidden="1" customWidth="1"/>
    <col min="8691" max="8691" width="7.28515625" style="201" customWidth="1"/>
    <col min="8692" max="8692" width="0" style="201" hidden="1" customWidth="1"/>
    <col min="8693" max="8693" width="7.28515625" style="201" customWidth="1"/>
    <col min="8694" max="8694" width="59.5703125" style="201" customWidth="1"/>
    <col min="8695" max="8695" width="0" style="201" hidden="1" customWidth="1"/>
    <col min="8696" max="8696" width="23.85546875" style="201" customWidth="1"/>
    <col min="8697" max="8697" width="27.42578125" style="201" customWidth="1"/>
    <col min="8698" max="8698" width="28" style="201" customWidth="1"/>
    <col min="8699" max="8701" width="0" style="201" hidden="1" customWidth="1"/>
    <col min="8702" max="8702" width="7.28515625" style="201" customWidth="1"/>
    <col min="8703" max="8703" width="6.140625" style="201" bestFit="1" customWidth="1"/>
    <col min="8704" max="8704" width="76.85546875" style="201"/>
    <col min="8705" max="8705" width="7.28515625" style="201" customWidth="1"/>
    <col min="8706" max="8706" width="6.140625" style="201" bestFit="1" customWidth="1"/>
    <col min="8707" max="8707" width="78" style="201" customWidth="1"/>
    <col min="8708" max="8708" width="20.7109375" style="201" customWidth="1"/>
    <col min="8709" max="8709" width="26" style="201" customWidth="1"/>
    <col min="8710" max="8710" width="37" style="201" bestFit="1" customWidth="1"/>
    <col min="8711" max="8719" width="0" style="201" hidden="1" customWidth="1"/>
    <col min="8720" max="8722" width="22.7109375" style="201" bestFit="1" customWidth="1"/>
    <col min="8723" max="8723" width="25.28515625" style="201" bestFit="1" customWidth="1"/>
    <col min="8724" max="8724" width="21" style="201" bestFit="1" customWidth="1"/>
    <col min="8725" max="8725" width="8.28515625" style="201" customWidth="1"/>
    <col min="8726" max="8726" width="19" style="201" bestFit="1" customWidth="1"/>
    <col min="8727" max="8727" width="20.5703125" style="201" bestFit="1" customWidth="1"/>
    <col min="8728" max="8728" width="19" style="201" customWidth="1"/>
    <col min="8729" max="8935" width="11.42578125" style="201" customWidth="1"/>
    <col min="8936" max="8938" width="7.28515625" style="201" customWidth="1"/>
    <col min="8939" max="8939" width="0" style="201" hidden="1" customWidth="1"/>
    <col min="8940" max="8940" width="7.28515625" style="201" customWidth="1"/>
    <col min="8941" max="8941" width="66.140625" style="201" customWidth="1"/>
    <col min="8942" max="8942" width="0" style="201" hidden="1" customWidth="1"/>
    <col min="8943" max="8943" width="28" style="201" customWidth="1"/>
    <col min="8944" max="8944" width="32.140625" style="201" customWidth="1"/>
    <col min="8945" max="8945" width="39.85546875" style="201" bestFit="1" customWidth="1"/>
    <col min="8946" max="8946" width="0" style="201" hidden="1" customWidth="1"/>
    <col min="8947" max="8947" width="7.28515625" style="201" customWidth="1"/>
    <col min="8948" max="8948" width="0" style="201" hidden="1" customWidth="1"/>
    <col min="8949" max="8949" width="7.28515625" style="201" customWidth="1"/>
    <col min="8950" max="8950" width="59.5703125" style="201" customWidth="1"/>
    <col min="8951" max="8951" width="0" style="201" hidden="1" customWidth="1"/>
    <col min="8952" max="8952" width="23.85546875" style="201" customWidth="1"/>
    <col min="8953" max="8953" width="27.42578125" style="201" customWidth="1"/>
    <col min="8954" max="8954" width="28" style="201" customWidth="1"/>
    <col min="8955" max="8957" width="0" style="201" hidden="1" customWidth="1"/>
    <col min="8958" max="8958" width="7.28515625" style="201" customWidth="1"/>
    <col min="8959" max="8959" width="6.140625" style="201" bestFit="1" customWidth="1"/>
    <col min="8960" max="8960" width="76.85546875" style="201"/>
    <col min="8961" max="8961" width="7.28515625" style="201" customWidth="1"/>
    <col min="8962" max="8962" width="6.140625" style="201" bestFit="1" customWidth="1"/>
    <col min="8963" max="8963" width="78" style="201" customWidth="1"/>
    <col min="8964" max="8964" width="20.7109375" style="201" customWidth="1"/>
    <col min="8965" max="8965" width="26" style="201" customWidth="1"/>
    <col min="8966" max="8966" width="37" style="201" bestFit="1" customWidth="1"/>
    <col min="8967" max="8975" width="0" style="201" hidden="1" customWidth="1"/>
    <col min="8976" max="8978" width="22.7109375" style="201" bestFit="1" customWidth="1"/>
    <col min="8979" max="8979" width="25.28515625" style="201" bestFit="1" customWidth="1"/>
    <col min="8980" max="8980" width="21" style="201" bestFit="1" customWidth="1"/>
    <col min="8981" max="8981" width="8.28515625" style="201" customWidth="1"/>
    <col min="8982" max="8982" width="19" style="201" bestFit="1" customWidth="1"/>
    <col min="8983" max="8983" width="20.5703125" style="201" bestFit="1" customWidth="1"/>
    <col min="8984" max="8984" width="19" style="201" customWidth="1"/>
    <col min="8985" max="9191" width="11.42578125" style="201" customWidth="1"/>
    <col min="9192" max="9194" width="7.28515625" style="201" customWidth="1"/>
    <col min="9195" max="9195" width="0" style="201" hidden="1" customWidth="1"/>
    <col min="9196" max="9196" width="7.28515625" style="201" customWidth="1"/>
    <col min="9197" max="9197" width="66.140625" style="201" customWidth="1"/>
    <col min="9198" max="9198" width="0" style="201" hidden="1" customWidth="1"/>
    <col min="9199" max="9199" width="28" style="201" customWidth="1"/>
    <col min="9200" max="9200" width="32.140625" style="201" customWidth="1"/>
    <col min="9201" max="9201" width="39.85546875" style="201" bestFit="1" customWidth="1"/>
    <col min="9202" max="9202" width="0" style="201" hidden="1" customWidth="1"/>
    <col min="9203" max="9203" width="7.28515625" style="201" customWidth="1"/>
    <col min="9204" max="9204" width="0" style="201" hidden="1" customWidth="1"/>
    <col min="9205" max="9205" width="7.28515625" style="201" customWidth="1"/>
    <col min="9206" max="9206" width="59.5703125" style="201" customWidth="1"/>
    <col min="9207" max="9207" width="0" style="201" hidden="1" customWidth="1"/>
    <col min="9208" max="9208" width="23.85546875" style="201" customWidth="1"/>
    <col min="9209" max="9209" width="27.42578125" style="201" customWidth="1"/>
    <col min="9210" max="9210" width="28" style="201" customWidth="1"/>
    <col min="9211" max="9213" width="0" style="201" hidden="1" customWidth="1"/>
    <col min="9214" max="9214" width="7.28515625" style="201" customWidth="1"/>
    <col min="9215" max="9215" width="6.140625" style="201" bestFit="1" customWidth="1"/>
    <col min="9216" max="9216" width="76.85546875" style="201"/>
    <col min="9217" max="9217" width="7.28515625" style="201" customWidth="1"/>
    <col min="9218" max="9218" width="6.140625" style="201" bestFit="1" customWidth="1"/>
    <col min="9219" max="9219" width="78" style="201" customWidth="1"/>
    <col min="9220" max="9220" width="20.7109375" style="201" customWidth="1"/>
    <col min="9221" max="9221" width="26" style="201" customWidth="1"/>
    <col min="9222" max="9222" width="37" style="201" bestFit="1" customWidth="1"/>
    <col min="9223" max="9231" width="0" style="201" hidden="1" customWidth="1"/>
    <col min="9232" max="9234" width="22.7109375" style="201" bestFit="1" customWidth="1"/>
    <col min="9235" max="9235" width="25.28515625" style="201" bestFit="1" customWidth="1"/>
    <col min="9236" max="9236" width="21" style="201" bestFit="1" customWidth="1"/>
    <col min="9237" max="9237" width="8.28515625" style="201" customWidth="1"/>
    <col min="9238" max="9238" width="19" style="201" bestFit="1" customWidth="1"/>
    <col min="9239" max="9239" width="20.5703125" style="201" bestFit="1" customWidth="1"/>
    <col min="9240" max="9240" width="19" style="201" customWidth="1"/>
    <col min="9241" max="9447" width="11.42578125" style="201" customWidth="1"/>
    <col min="9448" max="9450" width="7.28515625" style="201" customWidth="1"/>
    <col min="9451" max="9451" width="0" style="201" hidden="1" customWidth="1"/>
    <col min="9452" max="9452" width="7.28515625" style="201" customWidth="1"/>
    <col min="9453" max="9453" width="66.140625" style="201" customWidth="1"/>
    <col min="9454" max="9454" width="0" style="201" hidden="1" customWidth="1"/>
    <col min="9455" max="9455" width="28" style="201" customWidth="1"/>
    <col min="9456" max="9456" width="32.140625" style="201" customWidth="1"/>
    <col min="9457" max="9457" width="39.85546875" style="201" bestFit="1" customWidth="1"/>
    <col min="9458" max="9458" width="0" style="201" hidden="1" customWidth="1"/>
    <col min="9459" max="9459" width="7.28515625" style="201" customWidth="1"/>
    <col min="9460" max="9460" width="0" style="201" hidden="1" customWidth="1"/>
    <col min="9461" max="9461" width="7.28515625" style="201" customWidth="1"/>
    <col min="9462" max="9462" width="59.5703125" style="201" customWidth="1"/>
    <col min="9463" max="9463" width="0" style="201" hidden="1" customWidth="1"/>
    <col min="9464" max="9464" width="23.85546875" style="201" customWidth="1"/>
    <col min="9465" max="9465" width="27.42578125" style="201" customWidth="1"/>
    <col min="9466" max="9466" width="28" style="201" customWidth="1"/>
    <col min="9467" max="9469" width="0" style="201" hidden="1" customWidth="1"/>
    <col min="9470" max="9470" width="7.28515625" style="201" customWidth="1"/>
    <col min="9471" max="9471" width="6.140625" style="201" bestFit="1" customWidth="1"/>
    <col min="9472" max="9472" width="76.85546875" style="201"/>
    <col min="9473" max="9473" width="7.28515625" style="201" customWidth="1"/>
    <col min="9474" max="9474" width="6.140625" style="201" bestFit="1" customWidth="1"/>
    <col min="9475" max="9475" width="78" style="201" customWidth="1"/>
    <col min="9476" max="9476" width="20.7109375" style="201" customWidth="1"/>
    <col min="9477" max="9477" width="26" style="201" customWidth="1"/>
    <col min="9478" max="9478" width="37" style="201" bestFit="1" customWidth="1"/>
    <col min="9479" max="9487" width="0" style="201" hidden="1" customWidth="1"/>
    <col min="9488" max="9490" width="22.7109375" style="201" bestFit="1" customWidth="1"/>
    <col min="9491" max="9491" width="25.28515625" style="201" bestFit="1" customWidth="1"/>
    <col min="9492" max="9492" width="21" style="201" bestFit="1" customWidth="1"/>
    <col min="9493" max="9493" width="8.28515625" style="201" customWidth="1"/>
    <col min="9494" max="9494" width="19" style="201" bestFit="1" customWidth="1"/>
    <col min="9495" max="9495" width="20.5703125" style="201" bestFit="1" customWidth="1"/>
    <col min="9496" max="9496" width="19" style="201" customWidth="1"/>
    <col min="9497" max="9703" width="11.42578125" style="201" customWidth="1"/>
    <col min="9704" max="9706" width="7.28515625" style="201" customWidth="1"/>
    <col min="9707" max="9707" width="0" style="201" hidden="1" customWidth="1"/>
    <col min="9708" max="9708" width="7.28515625" style="201" customWidth="1"/>
    <col min="9709" max="9709" width="66.140625" style="201" customWidth="1"/>
    <col min="9710" max="9710" width="0" style="201" hidden="1" customWidth="1"/>
    <col min="9711" max="9711" width="28" style="201" customWidth="1"/>
    <col min="9712" max="9712" width="32.140625" style="201" customWidth="1"/>
    <col min="9713" max="9713" width="39.85546875" style="201" bestFit="1" customWidth="1"/>
    <col min="9714" max="9714" width="0" style="201" hidden="1" customWidth="1"/>
    <col min="9715" max="9715" width="7.28515625" style="201" customWidth="1"/>
    <col min="9716" max="9716" width="0" style="201" hidden="1" customWidth="1"/>
    <col min="9717" max="9717" width="7.28515625" style="201" customWidth="1"/>
    <col min="9718" max="9718" width="59.5703125" style="201" customWidth="1"/>
    <col min="9719" max="9719" width="0" style="201" hidden="1" customWidth="1"/>
    <col min="9720" max="9720" width="23.85546875" style="201" customWidth="1"/>
    <col min="9721" max="9721" width="27.42578125" style="201" customWidth="1"/>
    <col min="9722" max="9722" width="28" style="201" customWidth="1"/>
    <col min="9723" max="9725" width="0" style="201" hidden="1" customWidth="1"/>
    <col min="9726" max="9726" width="7.28515625" style="201" customWidth="1"/>
    <col min="9727" max="9727" width="6.140625" style="201" bestFit="1" customWidth="1"/>
    <col min="9728" max="9728" width="76.85546875" style="201"/>
    <col min="9729" max="9729" width="7.28515625" style="201" customWidth="1"/>
    <col min="9730" max="9730" width="6.140625" style="201" bestFit="1" customWidth="1"/>
    <col min="9731" max="9731" width="78" style="201" customWidth="1"/>
    <col min="9732" max="9732" width="20.7109375" style="201" customWidth="1"/>
    <col min="9733" max="9733" width="26" style="201" customWidth="1"/>
    <col min="9734" max="9734" width="37" style="201" bestFit="1" customWidth="1"/>
    <col min="9735" max="9743" width="0" style="201" hidden="1" customWidth="1"/>
    <col min="9744" max="9746" width="22.7109375" style="201" bestFit="1" customWidth="1"/>
    <col min="9747" max="9747" width="25.28515625" style="201" bestFit="1" customWidth="1"/>
    <col min="9748" max="9748" width="21" style="201" bestFit="1" customWidth="1"/>
    <col min="9749" max="9749" width="8.28515625" style="201" customWidth="1"/>
    <col min="9750" max="9750" width="19" style="201" bestFit="1" customWidth="1"/>
    <col min="9751" max="9751" width="20.5703125" style="201" bestFit="1" customWidth="1"/>
    <col min="9752" max="9752" width="19" style="201" customWidth="1"/>
    <col min="9753" max="9959" width="11.42578125" style="201" customWidth="1"/>
    <col min="9960" max="9962" width="7.28515625" style="201" customWidth="1"/>
    <col min="9963" max="9963" width="0" style="201" hidden="1" customWidth="1"/>
    <col min="9964" max="9964" width="7.28515625" style="201" customWidth="1"/>
    <col min="9965" max="9965" width="66.140625" style="201" customWidth="1"/>
    <col min="9966" max="9966" width="0" style="201" hidden="1" customWidth="1"/>
    <col min="9967" max="9967" width="28" style="201" customWidth="1"/>
    <col min="9968" max="9968" width="32.140625" style="201" customWidth="1"/>
    <col min="9969" max="9969" width="39.85546875" style="201" bestFit="1" customWidth="1"/>
    <col min="9970" max="9970" width="0" style="201" hidden="1" customWidth="1"/>
    <col min="9971" max="9971" width="7.28515625" style="201" customWidth="1"/>
    <col min="9972" max="9972" width="0" style="201" hidden="1" customWidth="1"/>
    <col min="9973" max="9973" width="7.28515625" style="201" customWidth="1"/>
    <col min="9974" max="9974" width="59.5703125" style="201" customWidth="1"/>
    <col min="9975" max="9975" width="0" style="201" hidden="1" customWidth="1"/>
    <col min="9976" max="9976" width="23.85546875" style="201" customWidth="1"/>
    <col min="9977" max="9977" width="27.42578125" style="201" customWidth="1"/>
    <col min="9978" max="9978" width="28" style="201" customWidth="1"/>
    <col min="9979" max="9981" width="0" style="201" hidden="1" customWidth="1"/>
    <col min="9982" max="9982" width="7.28515625" style="201" customWidth="1"/>
    <col min="9983" max="9983" width="6.140625" style="201" bestFit="1" customWidth="1"/>
    <col min="9984" max="9984" width="76.85546875" style="201"/>
    <col min="9985" max="9985" width="7.28515625" style="201" customWidth="1"/>
    <col min="9986" max="9986" width="6.140625" style="201" bestFit="1" customWidth="1"/>
    <col min="9987" max="9987" width="78" style="201" customWidth="1"/>
    <col min="9988" max="9988" width="20.7109375" style="201" customWidth="1"/>
    <col min="9989" max="9989" width="26" style="201" customWidth="1"/>
    <col min="9990" max="9990" width="37" style="201" bestFit="1" customWidth="1"/>
    <col min="9991" max="9999" width="0" style="201" hidden="1" customWidth="1"/>
    <col min="10000" max="10002" width="22.7109375" style="201" bestFit="1" customWidth="1"/>
    <col min="10003" max="10003" width="25.28515625" style="201" bestFit="1" customWidth="1"/>
    <col min="10004" max="10004" width="21" style="201" bestFit="1" customWidth="1"/>
    <col min="10005" max="10005" width="8.28515625" style="201" customWidth="1"/>
    <col min="10006" max="10006" width="19" style="201" bestFit="1" customWidth="1"/>
    <col min="10007" max="10007" width="20.5703125" style="201" bestFit="1" customWidth="1"/>
    <col min="10008" max="10008" width="19" style="201" customWidth="1"/>
    <col min="10009" max="10215" width="11.42578125" style="201" customWidth="1"/>
    <col min="10216" max="10218" width="7.28515625" style="201" customWidth="1"/>
    <col min="10219" max="10219" width="0" style="201" hidden="1" customWidth="1"/>
    <col min="10220" max="10220" width="7.28515625" style="201" customWidth="1"/>
    <col min="10221" max="10221" width="66.140625" style="201" customWidth="1"/>
    <col min="10222" max="10222" width="0" style="201" hidden="1" customWidth="1"/>
    <col min="10223" max="10223" width="28" style="201" customWidth="1"/>
    <col min="10224" max="10224" width="32.140625" style="201" customWidth="1"/>
    <col min="10225" max="10225" width="39.85546875" style="201" bestFit="1" customWidth="1"/>
    <col min="10226" max="10226" width="0" style="201" hidden="1" customWidth="1"/>
    <col min="10227" max="10227" width="7.28515625" style="201" customWidth="1"/>
    <col min="10228" max="10228" width="0" style="201" hidden="1" customWidth="1"/>
    <col min="10229" max="10229" width="7.28515625" style="201" customWidth="1"/>
    <col min="10230" max="10230" width="59.5703125" style="201" customWidth="1"/>
    <col min="10231" max="10231" width="0" style="201" hidden="1" customWidth="1"/>
    <col min="10232" max="10232" width="23.85546875" style="201" customWidth="1"/>
    <col min="10233" max="10233" width="27.42578125" style="201" customWidth="1"/>
    <col min="10234" max="10234" width="28" style="201" customWidth="1"/>
    <col min="10235" max="10237" width="0" style="201" hidden="1" customWidth="1"/>
    <col min="10238" max="10238" width="7.28515625" style="201" customWidth="1"/>
    <col min="10239" max="10239" width="6.140625" style="201" bestFit="1" customWidth="1"/>
    <col min="10240" max="10240" width="76.85546875" style="201"/>
    <col min="10241" max="10241" width="7.28515625" style="201" customWidth="1"/>
    <col min="10242" max="10242" width="6.140625" style="201" bestFit="1" customWidth="1"/>
    <col min="10243" max="10243" width="78" style="201" customWidth="1"/>
    <col min="10244" max="10244" width="20.7109375" style="201" customWidth="1"/>
    <col min="10245" max="10245" width="26" style="201" customWidth="1"/>
    <col min="10246" max="10246" width="37" style="201" bestFit="1" customWidth="1"/>
    <col min="10247" max="10255" width="0" style="201" hidden="1" customWidth="1"/>
    <col min="10256" max="10258" width="22.7109375" style="201" bestFit="1" customWidth="1"/>
    <col min="10259" max="10259" width="25.28515625" style="201" bestFit="1" customWidth="1"/>
    <col min="10260" max="10260" width="21" style="201" bestFit="1" customWidth="1"/>
    <col min="10261" max="10261" width="8.28515625" style="201" customWidth="1"/>
    <col min="10262" max="10262" width="19" style="201" bestFit="1" customWidth="1"/>
    <col min="10263" max="10263" width="20.5703125" style="201" bestFit="1" customWidth="1"/>
    <col min="10264" max="10264" width="19" style="201" customWidth="1"/>
    <col min="10265" max="10471" width="11.42578125" style="201" customWidth="1"/>
    <col min="10472" max="10474" width="7.28515625" style="201" customWidth="1"/>
    <col min="10475" max="10475" width="0" style="201" hidden="1" customWidth="1"/>
    <col min="10476" max="10476" width="7.28515625" style="201" customWidth="1"/>
    <col min="10477" max="10477" width="66.140625" style="201" customWidth="1"/>
    <col min="10478" max="10478" width="0" style="201" hidden="1" customWidth="1"/>
    <col min="10479" max="10479" width="28" style="201" customWidth="1"/>
    <col min="10480" max="10480" width="32.140625" style="201" customWidth="1"/>
    <col min="10481" max="10481" width="39.85546875" style="201" bestFit="1" customWidth="1"/>
    <col min="10482" max="10482" width="0" style="201" hidden="1" customWidth="1"/>
    <col min="10483" max="10483" width="7.28515625" style="201" customWidth="1"/>
    <col min="10484" max="10484" width="0" style="201" hidden="1" customWidth="1"/>
    <col min="10485" max="10485" width="7.28515625" style="201" customWidth="1"/>
    <col min="10486" max="10486" width="59.5703125" style="201" customWidth="1"/>
    <col min="10487" max="10487" width="0" style="201" hidden="1" customWidth="1"/>
    <col min="10488" max="10488" width="23.85546875" style="201" customWidth="1"/>
    <col min="10489" max="10489" width="27.42578125" style="201" customWidth="1"/>
    <col min="10490" max="10490" width="28" style="201" customWidth="1"/>
    <col min="10491" max="10493" width="0" style="201" hidden="1" customWidth="1"/>
    <col min="10494" max="10494" width="7.28515625" style="201" customWidth="1"/>
    <col min="10495" max="10495" width="6.140625" style="201" bestFit="1" customWidth="1"/>
    <col min="10496" max="10496" width="76.85546875" style="201"/>
    <col min="10497" max="10497" width="7.28515625" style="201" customWidth="1"/>
    <col min="10498" max="10498" width="6.140625" style="201" bestFit="1" customWidth="1"/>
    <col min="10499" max="10499" width="78" style="201" customWidth="1"/>
    <col min="10500" max="10500" width="20.7109375" style="201" customWidth="1"/>
    <col min="10501" max="10501" width="26" style="201" customWidth="1"/>
    <col min="10502" max="10502" width="37" style="201" bestFit="1" customWidth="1"/>
    <col min="10503" max="10511" width="0" style="201" hidden="1" customWidth="1"/>
    <col min="10512" max="10514" width="22.7109375" style="201" bestFit="1" customWidth="1"/>
    <col min="10515" max="10515" width="25.28515625" style="201" bestFit="1" customWidth="1"/>
    <col min="10516" max="10516" width="21" style="201" bestFit="1" customWidth="1"/>
    <col min="10517" max="10517" width="8.28515625" style="201" customWidth="1"/>
    <col min="10518" max="10518" width="19" style="201" bestFit="1" customWidth="1"/>
    <col min="10519" max="10519" width="20.5703125" style="201" bestFit="1" customWidth="1"/>
    <col min="10520" max="10520" width="19" style="201" customWidth="1"/>
    <col min="10521" max="10727" width="11.42578125" style="201" customWidth="1"/>
    <col min="10728" max="10730" width="7.28515625" style="201" customWidth="1"/>
    <col min="10731" max="10731" width="0" style="201" hidden="1" customWidth="1"/>
    <col min="10732" max="10732" width="7.28515625" style="201" customWidth="1"/>
    <col min="10733" max="10733" width="66.140625" style="201" customWidth="1"/>
    <col min="10734" max="10734" width="0" style="201" hidden="1" customWidth="1"/>
    <col min="10735" max="10735" width="28" style="201" customWidth="1"/>
    <col min="10736" max="10736" width="32.140625" style="201" customWidth="1"/>
    <col min="10737" max="10737" width="39.85546875" style="201" bestFit="1" customWidth="1"/>
    <col min="10738" max="10738" width="0" style="201" hidden="1" customWidth="1"/>
    <col min="10739" max="10739" width="7.28515625" style="201" customWidth="1"/>
    <col min="10740" max="10740" width="0" style="201" hidden="1" customWidth="1"/>
    <col min="10741" max="10741" width="7.28515625" style="201" customWidth="1"/>
    <col min="10742" max="10742" width="59.5703125" style="201" customWidth="1"/>
    <col min="10743" max="10743" width="0" style="201" hidden="1" customWidth="1"/>
    <col min="10744" max="10744" width="23.85546875" style="201" customWidth="1"/>
    <col min="10745" max="10745" width="27.42578125" style="201" customWidth="1"/>
    <col min="10746" max="10746" width="28" style="201" customWidth="1"/>
    <col min="10747" max="10749" width="0" style="201" hidden="1" customWidth="1"/>
    <col min="10750" max="10750" width="7.28515625" style="201" customWidth="1"/>
    <col min="10751" max="10751" width="6.140625" style="201" bestFit="1" customWidth="1"/>
    <col min="10752" max="10752" width="76.85546875" style="201"/>
    <col min="10753" max="10753" width="7.28515625" style="201" customWidth="1"/>
    <col min="10754" max="10754" width="6.140625" style="201" bestFit="1" customWidth="1"/>
    <col min="10755" max="10755" width="78" style="201" customWidth="1"/>
    <col min="10756" max="10756" width="20.7109375" style="201" customWidth="1"/>
    <col min="10757" max="10757" width="26" style="201" customWidth="1"/>
    <col min="10758" max="10758" width="37" style="201" bestFit="1" customWidth="1"/>
    <col min="10759" max="10767" width="0" style="201" hidden="1" customWidth="1"/>
    <col min="10768" max="10770" width="22.7109375" style="201" bestFit="1" customWidth="1"/>
    <col min="10771" max="10771" width="25.28515625" style="201" bestFit="1" customWidth="1"/>
    <col min="10772" max="10772" width="21" style="201" bestFit="1" customWidth="1"/>
    <col min="10773" max="10773" width="8.28515625" style="201" customWidth="1"/>
    <col min="10774" max="10774" width="19" style="201" bestFit="1" customWidth="1"/>
    <col min="10775" max="10775" width="20.5703125" style="201" bestFit="1" customWidth="1"/>
    <col min="10776" max="10776" width="19" style="201" customWidth="1"/>
    <col min="10777" max="10983" width="11.42578125" style="201" customWidth="1"/>
    <col min="10984" max="10986" width="7.28515625" style="201" customWidth="1"/>
    <col min="10987" max="10987" width="0" style="201" hidden="1" customWidth="1"/>
    <col min="10988" max="10988" width="7.28515625" style="201" customWidth="1"/>
    <col min="10989" max="10989" width="66.140625" style="201" customWidth="1"/>
    <col min="10990" max="10990" width="0" style="201" hidden="1" customWidth="1"/>
    <col min="10991" max="10991" width="28" style="201" customWidth="1"/>
    <col min="10992" max="10992" width="32.140625" style="201" customWidth="1"/>
    <col min="10993" max="10993" width="39.85546875" style="201" bestFit="1" customWidth="1"/>
    <col min="10994" max="10994" width="0" style="201" hidden="1" customWidth="1"/>
    <col min="10995" max="10995" width="7.28515625" style="201" customWidth="1"/>
    <col min="10996" max="10996" width="0" style="201" hidden="1" customWidth="1"/>
    <col min="10997" max="10997" width="7.28515625" style="201" customWidth="1"/>
    <col min="10998" max="10998" width="59.5703125" style="201" customWidth="1"/>
    <col min="10999" max="10999" width="0" style="201" hidden="1" customWidth="1"/>
    <col min="11000" max="11000" width="23.85546875" style="201" customWidth="1"/>
    <col min="11001" max="11001" width="27.42578125" style="201" customWidth="1"/>
    <col min="11002" max="11002" width="28" style="201" customWidth="1"/>
    <col min="11003" max="11005" width="0" style="201" hidden="1" customWidth="1"/>
    <col min="11006" max="11006" width="7.28515625" style="201" customWidth="1"/>
    <col min="11007" max="11007" width="6.140625" style="201" bestFit="1" customWidth="1"/>
    <col min="11008" max="11008" width="76.85546875" style="201"/>
    <col min="11009" max="11009" width="7.28515625" style="201" customWidth="1"/>
    <col min="11010" max="11010" width="6.140625" style="201" bestFit="1" customWidth="1"/>
    <col min="11011" max="11011" width="78" style="201" customWidth="1"/>
    <col min="11012" max="11012" width="20.7109375" style="201" customWidth="1"/>
    <col min="11013" max="11013" width="26" style="201" customWidth="1"/>
    <col min="11014" max="11014" width="37" style="201" bestFit="1" customWidth="1"/>
    <col min="11015" max="11023" width="0" style="201" hidden="1" customWidth="1"/>
    <col min="11024" max="11026" width="22.7109375" style="201" bestFit="1" customWidth="1"/>
    <col min="11027" max="11027" width="25.28515625" style="201" bestFit="1" customWidth="1"/>
    <col min="11028" max="11028" width="21" style="201" bestFit="1" customWidth="1"/>
    <col min="11029" max="11029" width="8.28515625" style="201" customWidth="1"/>
    <col min="11030" max="11030" width="19" style="201" bestFit="1" customWidth="1"/>
    <col min="11031" max="11031" width="20.5703125" style="201" bestFit="1" customWidth="1"/>
    <col min="11032" max="11032" width="19" style="201" customWidth="1"/>
    <col min="11033" max="11239" width="11.42578125" style="201" customWidth="1"/>
    <col min="11240" max="11242" width="7.28515625" style="201" customWidth="1"/>
    <col min="11243" max="11243" width="0" style="201" hidden="1" customWidth="1"/>
    <col min="11244" max="11244" width="7.28515625" style="201" customWidth="1"/>
    <col min="11245" max="11245" width="66.140625" style="201" customWidth="1"/>
    <col min="11246" max="11246" width="0" style="201" hidden="1" customWidth="1"/>
    <col min="11247" max="11247" width="28" style="201" customWidth="1"/>
    <col min="11248" max="11248" width="32.140625" style="201" customWidth="1"/>
    <col min="11249" max="11249" width="39.85546875" style="201" bestFit="1" customWidth="1"/>
    <col min="11250" max="11250" width="0" style="201" hidden="1" customWidth="1"/>
    <col min="11251" max="11251" width="7.28515625" style="201" customWidth="1"/>
    <col min="11252" max="11252" width="0" style="201" hidden="1" customWidth="1"/>
    <col min="11253" max="11253" width="7.28515625" style="201" customWidth="1"/>
    <col min="11254" max="11254" width="59.5703125" style="201" customWidth="1"/>
    <col min="11255" max="11255" width="0" style="201" hidden="1" customWidth="1"/>
    <col min="11256" max="11256" width="23.85546875" style="201" customWidth="1"/>
    <col min="11257" max="11257" width="27.42578125" style="201" customWidth="1"/>
    <col min="11258" max="11258" width="28" style="201" customWidth="1"/>
    <col min="11259" max="11261" width="0" style="201" hidden="1" customWidth="1"/>
    <col min="11262" max="11262" width="7.28515625" style="201" customWidth="1"/>
    <col min="11263" max="11263" width="6.140625" style="201" bestFit="1" customWidth="1"/>
    <col min="11264" max="11264" width="76.85546875" style="201"/>
    <col min="11265" max="11265" width="7.28515625" style="201" customWidth="1"/>
    <col min="11266" max="11266" width="6.140625" style="201" bestFit="1" customWidth="1"/>
    <col min="11267" max="11267" width="78" style="201" customWidth="1"/>
    <col min="11268" max="11268" width="20.7109375" style="201" customWidth="1"/>
    <col min="11269" max="11269" width="26" style="201" customWidth="1"/>
    <col min="11270" max="11270" width="37" style="201" bestFit="1" customWidth="1"/>
    <col min="11271" max="11279" width="0" style="201" hidden="1" customWidth="1"/>
    <col min="11280" max="11282" width="22.7109375" style="201" bestFit="1" customWidth="1"/>
    <col min="11283" max="11283" width="25.28515625" style="201" bestFit="1" customWidth="1"/>
    <col min="11284" max="11284" width="21" style="201" bestFit="1" customWidth="1"/>
    <col min="11285" max="11285" width="8.28515625" style="201" customWidth="1"/>
    <col min="11286" max="11286" width="19" style="201" bestFit="1" customWidth="1"/>
    <col min="11287" max="11287" width="20.5703125" style="201" bestFit="1" customWidth="1"/>
    <col min="11288" max="11288" width="19" style="201" customWidth="1"/>
    <col min="11289" max="11495" width="11.42578125" style="201" customWidth="1"/>
    <col min="11496" max="11498" width="7.28515625" style="201" customWidth="1"/>
    <col min="11499" max="11499" width="0" style="201" hidden="1" customWidth="1"/>
    <col min="11500" max="11500" width="7.28515625" style="201" customWidth="1"/>
    <col min="11501" max="11501" width="66.140625" style="201" customWidth="1"/>
    <col min="11502" max="11502" width="0" style="201" hidden="1" customWidth="1"/>
    <col min="11503" max="11503" width="28" style="201" customWidth="1"/>
    <col min="11504" max="11504" width="32.140625" style="201" customWidth="1"/>
    <col min="11505" max="11505" width="39.85546875" style="201" bestFit="1" customWidth="1"/>
    <col min="11506" max="11506" width="0" style="201" hidden="1" customWidth="1"/>
    <col min="11507" max="11507" width="7.28515625" style="201" customWidth="1"/>
    <col min="11508" max="11508" width="0" style="201" hidden="1" customWidth="1"/>
    <col min="11509" max="11509" width="7.28515625" style="201" customWidth="1"/>
    <col min="11510" max="11510" width="59.5703125" style="201" customWidth="1"/>
    <col min="11511" max="11511" width="0" style="201" hidden="1" customWidth="1"/>
    <col min="11512" max="11512" width="23.85546875" style="201" customWidth="1"/>
    <col min="11513" max="11513" width="27.42578125" style="201" customWidth="1"/>
    <col min="11514" max="11514" width="28" style="201" customWidth="1"/>
    <col min="11515" max="11517" width="0" style="201" hidden="1" customWidth="1"/>
    <col min="11518" max="11518" width="7.28515625" style="201" customWidth="1"/>
    <col min="11519" max="11519" width="6.140625" style="201" bestFit="1" customWidth="1"/>
    <col min="11520" max="11520" width="76.85546875" style="201"/>
    <col min="11521" max="11521" width="7.28515625" style="201" customWidth="1"/>
    <col min="11522" max="11522" width="6.140625" style="201" bestFit="1" customWidth="1"/>
    <col min="11523" max="11523" width="78" style="201" customWidth="1"/>
    <col min="11524" max="11524" width="20.7109375" style="201" customWidth="1"/>
    <col min="11525" max="11525" width="26" style="201" customWidth="1"/>
    <col min="11526" max="11526" width="37" style="201" bestFit="1" customWidth="1"/>
    <col min="11527" max="11535" width="0" style="201" hidden="1" customWidth="1"/>
    <col min="11536" max="11538" width="22.7109375" style="201" bestFit="1" customWidth="1"/>
    <col min="11539" max="11539" width="25.28515625" style="201" bestFit="1" customWidth="1"/>
    <col min="11540" max="11540" width="21" style="201" bestFit="1" customWidth="1"/>
    <col min="11541" max="11541" width="8.28515625" style="201" customWidth="1"/>
    <col min="11542" max="11542" width="19" style="201" bestFit="1" customWidth="1"/>
    <col min="11543" max="11543" width="20.5703125" style="201" bestFit="1" customWidth="1"/>
    <col min="11544" max="11544" width="19" style="201" customWidth="1"/>
    <col min="11545" max="11751" width="11.42578125" style="201" customWidth="1"/>
    <col min="11752" max="11754" width="7.28515625" style="201" customWidth="1"/>
    <col min="11755" max="11755" width="0" style="201" hidden="1" customWidth="1"/>
    <col min="11756" max="11756" width="7.28515625" style="201" customWidth="1"/>
    <col min="11757" max="11757" width="66.140625" style="201" customWidth="1"/>
    <col min="11758" max="11758" width="0" style="201" hidden="1" customWidth="1"/>
    <col min="11759" max="11759" width="28" style="201" customWidth="1"/>
    <col min="11760" max="11760" width="32.140625" style="201" customWidth="1"/>
    <col min="11761" max="11761" width="39.85546875" style="201" bestFit="1" customWidth="1"/>
    <col min="11762" max="11762" width="0" style="201" hidden="1" customWidth="1"/>
    <col min="11763" max="11763" width="7.28515625" style="201" customWidth="1"/>
    <col min="11764" max="11764" width="0" style="201" hidden="1" customWidth="1"/>
    <col min="11765" max="11765" width="7.28515625" style="201" customWidth="1"/>
    <col min="11766" max="11766" width="59.5703125" style="201" customWidth="1"/>
    <col min="11767" max="11767" width="0" style="201" hidden="1" customWidth="1"/>
    <col min="11768" max="11768" width="23.85546875" style="201" customWidth="1"/>
    <col min="11769" max="11769" width="27.42578125" style="201" customWidth="1"/>
    <col min="11770" max="11770" width="28" style="201" customWidth="1"/>
    <col min="11771" max="11773" width="0" style="201" hidden="1" customWidth="1"/>
    <col min="11774" max="11774" width="7.28515625" style="201" customWidth="1"/>
    <col min="11775" max="11775" width="6.140625" style="201" bestFit="1" customWidth="1"/>
    <col min="11776" max="11776" width="76.85546875" style="201"/>
    <col min="11777" max="11777" width="7.28515625" style="201" customWidth="1"/>
    <col min="11778" max="11778" width="6.140625" style="201" bestFit="1" customWidth="1"/>
    <col min="11779" max="11779" width="78" style="201" customWidth="1"/>
    <col min="11780" max="11780" width="20.7109375" style="201" customWidth="1"/>
    <col min="11781" max="11781" width="26" style="201" customWidth="1"/>
    <col min="11782" max="11782" width="37" style="201" bestFit="1" customWidth="1"/>
    <col min="11783" max="11791" width="0" style="201" hidden="1" customWidth="1"/>
    <col min="11792" max="11794" width="22.7109375" style="201" bestFit="1" customWidth="1"/>
    <col min="11795" max="11795" width="25.28515625" style="201" bestFit="1" customWidth="1"/>
    <col min="11796" max="11796" width="21" style="201" bestFit="1" customWidth="1"/>
    <col min="11797" max="11797" width="8.28515625" style="201" customWidth="1"/>
    <col min="11798" max="11798" width="19" style="201" bestFit="1" customWidth="1"/>
    <col min="11799" max="11799" width="20.5703125" style="201" bestFit="1" customWidth="1"/>
    <col min="11800" max="11800" width="19" style="201" customWidth="1"/>
    <col min="11801" max="12007" width="11.42578125" style="201" customWidth="1"/>
    <col min="12008" max="12010" width="7.28515625" style="201" customWidth="1"/>
    <col min="12011" max="12011" width="0" style="201" hidden="1" customWidth="1"/>
    <col min="12012" max="12012" width="7.28515625" style="201" customWidth="1"/>
    <col min="12013" max="12013" width="66.140625" style="201" customWidth="1"/>
    <col min="12014" max="12014" width="0" style="201" hidden="1" customWidth="1"/>
    <col min="12015" max="12015" width="28" style="201" customWidth="1"/>
    <col min="12016" max="12016" width="32.140625" style="201" customWidth="1"/>
    <col min="12017" max="12017" width="39.85546875" style="201" bestFit="1" customWidth="1"/>
    <col min="12018" max="12018" width="0" style="201" hidden="1" customWidth="1"/>
    <col min="12019" max="12019" width="7.28515625" style="201" customWidth="1"/>
    <col min="12020" max="12020" width="0" style="201" hidden="1" customWidth="1"/>
    <col min="12021" max="12021" width="7.28515625" style="201" customWidth="1"/>
    <col min="12022" max="12022" width="59.5703125" style="201" customWidth="1"/>
    <col min="12023" max="12023" width="0" style="201" hidden="1" customWidth="1"/>
    <col min="12024" max="12024" width="23.85546875" style="201" customWidth="1"/>
    <col min="12025" max="12025" width="27.42578125" style="201" customWidth="1"/>
    <col min="12026" max="12026" width="28" style="201" customWidth="1"/>
    <col min="12027" max="12029" width="0" style="201" hidden="1" customWidth="1"/>
    <col min="12030" max="12030" width="7.28515625" style="201" customWidth="1"/>
    <col min="12031" max="12031" width="6.140625" style="201" bestFit="1" customWidth="1"/>
    <col min="12032" max="12032" width="76.85546875" style="201"/>
    <col min="12033" max="12033" width="7.28515625" style="201" customWidth="1"/>
    <col min="12034" max="12034" width="6.140625" style="201" bestFit="1" customWidth="1"/>
    <col min="12035" max="12035" width="78" style="201" customWidth="1"/>
    <col min="12036" max="12036" width="20.7109375" style="201" customWidth="1"/>
    <col min="12037" max="12037" width="26" style="201" customWidth="1"/>
    <col min="12038" max="12038" width="37" style="201" bestFit="1" customWidth="1"/>
    <col min="12039" max="12047" width="0" style="201" hidden="1" customWidth="1"/>
    <col min="12048" max="12050" width="22.7109375" style="201" bestFit="1" customWidth="1"/>
    <col min="12051" max="12051" width="25.28515625" style="201" bestFit="1" customWidth="1"/>
    <col min="12052" max="12052" width="21" style="201" bestFit="1" customWidth="1"/>
    <col min="12053" max="12053" width="8.28515625" style="201" customWidth="1"/>
    <col min="12054" max="12054" width="19" style="201" bestFit="1" customWidth="1"/>
    <col min="12055" max="12055" width="20.5703125" style="201" bestFit="1" customWidth="1"/>
    <col min="12056" max="12056" width="19" style="201" customWidth="1"/>
    <col min="12057" max="12263" width="11.42578125" style="201" customWidth="1"/>
    <col min="12264" max="12266" width="7.28515625" style="201" customWidth="1"/>
    <col min="12267" max="12267" width="0" style="201" hidden="1" customWidth="1"/>
    <col min="12268" max="12268" width="7.28515625" style="201" customWidth="1"/>
    <col min="12269" max="12269" width="66.140625" style="201" customWidth="1"/>
    <col min="12270" max="12270" width="0" style="201" hidden="1" customWidth="1"/>
    <col min="12271" max="12271" width="28" style="201" customWidth="1"/>
    <col min="12272" max="12272" width="32.140625" style="201" customWidth="1"/>
    <col min="12273" max="12273" width="39.85546875" style="201" bestFit="1" customWidth="1"/>
    <col min="12274" max="12274" width="0" style="201" hidden="1" customWidth="1"/>
    <col min="12275" max="12275" width="7.28515625" style="201" customWidth="1"/>
    <col min="12276" max="12276" width="0" style="201" hidden="1" customWidth="1"/>
    <col min="12277" max="12277" width="7.28515625" style="201" customWidth="1"/>
    <col min="12278" max="12278" width="59.5703125" style="201" customWidth="1"/>
    <col min="12279" max="12279" width="0" style="201" hidden="1" customWidth="1"/>
    <col min="12280" max="12280" width="23.85546875" style="201" customWidth="1"/>
    <col min="12281" max="12281" width="27.42578125" style="201" customWidth="1"/>
    <col min="12282" max="12282" width="28" style="201" customWidth="1"/>
    <col min="12283" max="12285" width="0" style="201" hidden="1" customWidth="1"/>
    <col min="12286" max="12286" width="7.28515625" style="201" customWidth="1"/>
    <col min="12287" max="12287" width="6.140625" style="201" bestFit="1" customWidth="1"/>
    <col min="12288" max="12288" width="76.85546875" style="201"/>
    <col min="12289" max="12289" width="7.28515625" style="201" customWidth="1"/>
    <col min="12290" max="12290" width="6.140625" style="201" bestFit="1" customWidth="1"/>
    <col min="12291" max="12291" width="78" style="201" customWidth="1"/>
    <col min="12292" max="12292" width="20.7109375" style="201" customWidth="1"/>
    <col min="12293" max="12293" width="26" style="201" customWidth="1"/>
    <col min="12294" max="12294" width="37" style="201" bestFit="1" customWidth="1"/>
    <col min="12295" max="12303" width="0" style="201" hidden="1" customWidth="1"/>
    <col min="12304" max="12306" width="22.7109375" style="201" bestFit="1" customWidth="1"/>
    <col min="12307" max="12307" width="25.28515625" style="201" bestFit="1" customWidth="1"/>
    <col min="12308" max="12308" width="21" style="201" bestFit="1" customWidth="1"/>
    <col min="12309" max="12309" width="8.28515625" style="201" customWidth="1"/>
    <col min="12310" max="12310" width="19" style="201" bestFit="1" customWidth="1"/>
    <col min="12311" max="12311" width="20.5703125" style="201" bestFit="1" customWidth="1"/>
    <col min="12312" max="12312" width="19" style="201" customWidth="1"/>
    <col min="12313" max="12519" width="11.42578125" style="201" customWidth="1"/>
    <col min="12520" max="12522" width="7.28515625" style="201" customWidth="1"/>
    <col min="12523" max="12523" width="0" style="201" hidden="1" customWidth="1"/>
    <col min="12524" max="12524" width="7.28515625" style="201" customWidth="1"/>
    <col min="12525" max="12525" width="66.140625" style="201" customWidth="1"/>
    <col min="12526" max="12526" width="0" style="201" hidden="1" customWidth="1"/>
    <col min="12527" max="12527" width="28" style="201" customWidth="1"/>
    <col min="12528" max="12528" width="32.140625" style="201" customWidth="1"/>
    <col min="12529" max="12529" width="39.85546875" style="201" bestFit="1" customWidth="1"/>
    <col min="12530" max="12530" width="0" style="201" hidden="1" customWidth="1"/>
    <col min="12531" max="12531" width="7.28515625" style="201" customWidth="1"/>
    <col min="12532" max="12532" width="0" style="201" hidden="1" customWidth="1"/>
    <col min="12533" max="12533" width="7.28515625" style="201" customWidth="1"/>
    <col min="12534" max="12534" width="59.5703125" style="201" customWidth="1"/>
    <col min="12535" max="12535" width="0" style="201" hidden="1" customWidth="1"/>
    <col min="12536" max="12536" width="23.85546875" style="201" customWidth="1"/>
    <col min="12537" max="12537" width="27.42578125" style="201" customWidth="1"/>
    <col min="12538" max="12538" width="28" style="201" customWidth="1"/>
    <col min="12539" max="12541" width="0" style="201" hidden="1" customWidth="1"/>
    <col min="12542" max="12542" width="7.28515625" style="201" customWidth="1"/>
    <col min="12543" max="12543" width="6.140625" style="201" bestFit="1" customWidth="1"/>
    <col min="12544" max="12544" width="76.85546875" style="201"/>
    <col min="12545" max="12545" width="7.28515625" style="201" customWidth="1"/>
    <col min="12546" max="12546" width="6.140625" style="201" bestFit="1" customWidth="1"/>
    <col min="12547" max="12547" width="78" style="201" customWidth="1"/>
    <col min="12548" max="12548" width="20.7109375" style="201" customWidth="1"/>
    <col min="12549" max="12549" width="26" style="201" customWidth="1"/>
    <col min="12550" max="12550" width="37" style="201" bestFit="1" customWidth="1"/>
    <col min="12551" max="12559" width="0" style="201" hidden="1" customWidth="1"/>
    <col min="12560" max="12562" width="22.7109375" style="201" bestFit="1" customWidth="1"/>
    <col min="12563" max="12563" width="25.28515625" style="201" bestFit="1" customWidth="1"/>
    <col min="12564" max="12564" width="21" style="201" bestFit="1" customWidth="1"/>
    <col min="12565" max="12565" width="8.28515625" style="201" customWidth="1"/>
    <col min="12566" max="12566" width="19" style="201" bestFit="1" customWidth="1"/>
    <col min="12567" max="12567" width="20.5703125" style="201" bestFit="1" customWidth="1"/>
    <col min="12568" max="12568" width="19" style="201" customWidth="1"/>
    <col min="12569" max="12775" width="11.42578125" style="201" customWidth="1"/>
    <col min="12776" max="12778" width="7.28515625" style="201" customWidth="1"/>
    <col min="12779" max="12779" width="0" style="201" hidden="1" customWidth="1"/>
    <col min="12780" max="12780" width="7.28515625" style="201" customWidth="1"/>
    <col min="12781" max="12781" width="66.140625" style="201" customWidth="1"/>
    <col min="12782" max="12782" width="0" style="201" hidden="1" customWidth="1"/>
    <col min="12783" max="12783" width="28" style="201" customWidth="1"/>
    <col min="12784" max="12784" width="32.140625" style="201" customWidth="1"/>
    <col min="12785" max="12785" width="39.85546875" style="201" bestFit="1" customWidth="1"/>
    <col min="12786" max="12786" width="0" style="201" hidden="1" customWidth="1"/>
    <col min="12787" max="12787" width="7.28515625" style="201" customWidth="1"/>
    <col min="12788" max="12788" width="0" style="201" hidden="1" customWidth="1"/>
    <col min="12789" max="12789" width="7.28515625" style="201" customWidth="1"/>
    <col min="12790" max="12790" width="59.5703125" style="201" customWidth="1"/>
    <col min="12791" max="12791" width="0" style="201" hidden="1" customWidth="1"/>
    <col min="12792" max="12792" width="23.85546875" style="201" customWidth="1"/>
    <col min="12793" max="12793" width="27.42578125" style="201" customWidth="1"/>
    <col min="12794" max="12794" width="28" style="201" customWidth="1"/>
    <col min="12795" max="12797" width="0" style="201" hidden="1" customWidth="1"/>
    <col min="12798" max="12798" width="7.28515625" style="201" customWidth="1"/>
    <col min="12799" max="12799" width="6.140625" style="201" bestFit="1" customWidth="1"/>
    <col min="12800" max="12800" width="76.85546875" style="201"/>
    <col min="12801" max="12801" width="7.28515625" style="201" customWidth="1"/>
    <col min="12802" max="12802" width="6.140625" style="201" bestFit="1" customWidth="1"/>
    <col min="12803" max="12803" width="78" style="201" customWidth="1"/>
    <col min="12804" max="12804" width="20.7109375" style="201" customWidth="1"/>
    <col min="12805" max="12805" width="26" style="201" customWidth="1"/>
    <col min="12806" max="12806" width="37" style="201" bestFit="1" customWidth="1"/>
    <col min="12807" max="12815" width="0" style="201" hidden="1" customWidth="1"/>
    <col min="12816" max="12818" width="22.7109375" style="201" bestFit="1" customWidth="1"/>
    <col min="12819" max="12819" width="25.28515625" style="201" bestFit="1" customWidth="1"/>
    <col min="12820" max="12820" width="21" style="201" bestFit="1" customWidth="1"/>
    <col min="12821" max="12821" width="8.28515625" style="201" customWidth="1"/>
    <col min="12822" max="12822" width="19" style="201" bestFit="1" customWidth="1"/>
    <col min="12823" max="12823" width="20.5703125" style="201" bestFit="1" customWidth="1"/>
    <col min="12824" max="12824" width="19" style="201" customWidth="1"/>
    <col min="12825" max="13031" width="11.42578125" style="201" customWidth="1"/>
    <col min="13032" max="13034" width="7.28515625" style="201" customWidth="1"/>
    <col min="13035" max="13035" width="0" style="201" hidden="1" customWidth="1"/>
    <col min="13036" max="13036" width="7.28515625" style="201" customWidth="1"/>
    <col min="13037" max="13037" width="66.140625" style="201" customWidth="1"/>
    <col min="13038" max="13038" width="0" style="201" hidden="1" customWidth="1"/>
    <col min="13039" max="13039" width="28" style="201" customWidth="1"/>
    <col min="13040" max="13040" width="32.140625" style="201" customWidth="1"/>
    <col min="13041" max="13041" width="39.85546875" style="201" bestFit="1" customWidth="1"/>
    <col min="13042" max="13042" width="0" style="201" hidden="1" customWidth="1"/>
    <col min="13043" max="13043" width="7.28515625" style="201" customWidth="1"/>
    <col min="13044" max="13044" width="0" style="201" hidden="1" customWidth="1"/>
    <col min="13045" max="13045" width="7.28515625" style="201" customWidth="1"/>
    <col min="13046" max="13046" width="59.5703125" style="201" customWidth="1"/>
    <col min="13047" max="13047" width="0" style="201" hidden="1" customWidth="1"/>
    <col min="13048" max="13048" width="23.85546875" style="201" customWidth="1"/>
    <col min="13049" max="13049" width="27.42578125" style="201" customWidth="1"/>
    <col min="13050" max="13050" width="28" style="201" customWidth="1"/>
    <col min="13051" max="13053" width="0" style="201" hidden="1" customWidth="1"/>
    <col min="13054" max="13054" width="7.28515625" style="201" customWidth="1"/>
    <col min="13055" max="13055" width="6.140625" style="201" bestFit="1" customWidth="1"/>
    <col min="13056" max="13056" width="76.85546875" style="201"/>
    <col min="13057" max="13057" width="7.28515625" style="201" customWidth="1"/>
    <col min="13058" max="13058" width="6.140625" style="201" bestFit="1" customWidth="1"/>
    <col min="13059" max="13059" width="78" style="201" customWidth="1"/>
    <col min="13060" max="13060" width="20.7109375" style="201" customWidth="1"/>
    <col min="13061" max="13061" width="26" style="201" customWidth="1"/>
    <col min="13062" max="13062" width="37" style="201" bestFit="1" customWidth="1"/>
    <col min="13063" max="13071" width="0" style="201" hidden="1" customWidth="1"/>
    <col min="13072" max="13074" width="22.7109375" style="201" bestFit="1" customWidth="1"/>
    <col min="13075" max="13075" width="25.28515625" style="201" bestFit="1" customWidth="1"/>
    <col min="13076" max="13076" width="21" style="201" bestFit="1" customWidth="1"/>
    <col min="13077" max="13077" width="8.28515625" style="201" customWidth="1"/>
    <col min="13078" max="13078" width="19" style="201" bestFit="1" customWidth="1"/>
    <col min="13079" max="13079" width="20.5703125" style="201" bestFit="1" customWidth="1"/>
    <col min="13080" max="13080" width="19" style="201" customWidth="1"/>
    <col min="13081" max="13287" width="11.42578125" style="201" customWidth="1"/>
    <col min="13288" max="13290" width="7.28515625" style="201" customWidth="1"/>
    <col min="13291" max="13291" width="0" style="201" hidden="1" customWidth="1"/>
    <col min="13292" max="13292" width="7.28515625" style="201" customWidth="1"/>
    <col min="13293" max="13293" width="66.140625" style="201" customWidth="1"/>
    <col min="13294" max="13294" width="0" style="201" hidden="1" customWidth="1"/>
    <col min="13295" max="13295" width="28" style="201" customWidth="1"/>
    <col min="13296" max="13296" width="32.140625" style="201" customWidth="1"/>
    <col min="13297" max="13297" width="39.85546875" style="201" bestFit="1" customWidth="1"/>
    <col min="13298" max="13298" width="0" style="201" hidden="1" customWidth="1"/>
    <col min="13299" max="13299" width="7.28515625" style="201" customWidth="1"/>
    <col min="13300" max="13300" width="0" style="201" hidden="1" customWidth="1"/>
    <col min="13301" max="13301" width="7.28515625" style="201" customWidth="1"/>
    <col min="13302" max="13302" width="59.5703125" style="201" customWidth="1"/>
    <col min="13303" max="13303" width="0" style="201" hidden="1" customWidth="1"/>
    <col min="13304" max="13304" width="23.85546875" style="201" customWidth="1"/>
    <col min="13305" max="13305" width="27.42578125" style="201" customWidth="1"/>
    <col min="13306" max="13306" width="28" style="201" customWidth="1"/>
    <col min="13307" max="13309" width="0" style="201" hidden="1" customWidth="1"/>
    <col min="13310" max="13310" width="7.28515625" style="201" customWidth="1"/>
    <col min="13311" max="13311" width="6.140625" style="201" bestFit="1" customWidth="1"/>
    <col min="13312" max="13312" width="76.85546875" style="201"/>
    <col min="13313" max="13313" width="7.28515625" style="201" customWidth="1"/>
    <col min="13314" max="13314" width="6.140625" style="201" bestFit="1" customWidth="1"/>
    <col min="13315" max="13315" width="78" style="201" customWidth="1"/>
    <col min="13316" max="13316" width="20.7109375" style="201" customWidth="1"/>
    <col min="13317" max="13317" width="26" style="201" customWidth="1"/>
    <col min="13318" max="13318" width="37" style="201" bestFit="1" customWidth="1"/>
    <col min="13319" max="13327" width="0" style="201" hidden="1" customWidth="1"/>
    <col min="13328" max="13330" width="22.7109375" style="201" bestFit="1" customWidth="1"/>
    <col min="13331" max="13331" width="25.28515625" style="201" bestFit="1" customWidth="1"/>
    <col min="13332" max="13332" width="21" style="201" bestFit="1" customWidth="1"/>
    <col min="13333" max="13333" width="8.28515625" style="201" customWidth="1"/>
    <col min="13334" max="13334" width="19" style="201" bestFit="1" customWidth="1"/>
    <col min="13335" max="13335" width="20.5703125" style="201" bestFit="1" customWidth="1"/>
    <col min="13336" max="13336" width="19" style="201" customWidth="1"/>
    <col min="13337" max="13543" width="11.42578125" style="201" customWidth="1"/>
    <col min="13544" max="13546" width="7.28515625" style="201" customWidth="1"/>
    <col min="13547" max="13547" width="0" style="201" hidden="1" customWidth="1"/>
    <col min="13548" max="13548" width="7.28515625" style="201" customWidth="1"/>
    <col min="13549" max="13549" width="66.140625" style="201" customWidth="1"/>
    <col min="13550" max="13550" width="0" style="201" hidden="1" customWidth="1"/>
    <col min="13551" max="13551" width="28" style="201" customWidth="1"/>
    <col min="13552" max="13552" width="32.140625" style="201" customWidth="1"/>
    <col min="13553" max="13553" width="39.85546875" style="201" bestFit="1" customWidth="1"/>
    <col min="13554" max="13554" width="0" style="201" hidden="1" customWidth="1"/>
    <col min="13555" max="13555" width="7.28515625" style="201" customWidth="1"/>
    <col min="13556" max="13556" width="0" style="201" hidden="1" customWidth="1"/>
    <col min="13557" max="13557" width="7.28515625" style="201" customWidth="1"/>
    <col min="13558" max="13558" width="59.5703125" style="201" customWidth="1"/>
    <col min="13559" max="13559" width="0" style="201" hidden="1" customWidth="1"/>
    <col min="13560" max="13560" width="23.85546875" style="201" customWidth="1"/>
    <col min="13561" max="13561" width="27.42578125" style="201" customWidth="1"/>
    <col min="13562" max="13562" width="28" style="201" customWidth="1"/>
    <col min="13563" max="13565" width="0" style="201" hidden="1" customWidth="1"/>
    <col min="13566" max="13566" width="7.28515625" style="201" customWidth="1"/>
    <col min="13567" max="13567" width="6.140625" style="201" bestFit="1" customWidth="1"/>
    <col min="13568" max="13568" width="76.85546875" style="201"/>
    <col min="13569" max="13569" width="7.28515625" style="201" customWidth="1"/>
    <col min="13570" max="13570" width="6.140625" style="201" bestFit="1" customWidth="1"/>
    <col min="13571" max="13571" width="78" style="201" customWidth="1"/>
    <col min="13572" max="13572" width="20.7109375" style="201" customWidth="1"/>
    <col min="13573" max="13573" width="26" style="201" customWidth="1"/>
    <col min="13574" max="13574" width="37" style="201" bestFit="1" customWidth="1"/>
    <col min="13575" max="13583" width="0" style="201" hidden="1" customWidth="1"/>
    <col min="13584" max="13586" width="22.7109375" style="201" bestFit="1" customWidth="1"/>
    <col min="13587" max="13587" width="25.28515625" style="201" bestFit="1" customWidth="1"/>
    <col min="13588" max="13588" width="21" style="201" bestFit="1" customWidth="1"/>
    <col min="13589" max="13589" width="8.28515625" style="201" customWidth="1"/>
    <col min="13590" max="13590" width="19" style="201" bestFit="1" customWidth="1"/>
    <col min="13591" max="13591" width="20.5703125" style="201" bestFit="1" customWidth="1"/>
    <col min="13592" max="13592" width="19" style="201" customWidth="1"/>
    <col min="13593" max="13799" width="11.42578125" style="201" customWidth="1"/>
    <col min="13800" max="13802" width="7.28515625" style="201" customWidth="1"/>
    <col min="13803" max="13803" width="0" style="201" hidden="1" customWidth="1"/>
    <col min="13804" max="13804" width="7.28515625" style="201" customWidth="1"/>
    <col min="13805" max="13805" width="66.140625" style="201" customWidth="1"/>
    <col min="13806" max="13806" width="0" style="201" hidden="1" customWidth="1"/>
    <col min="13807" max="13807" width="28" style="201" customWidth="1"/>
    <col min="13808" max="13808" width="32.140625" style="201" customWidth="1"/>
    <col min="13809" max="13809" width="39.85546875" style="201" bestFit="1" customWidth="1"/>
    <col min="13810" max="13810" width="0" style="201" hidden="1" customWidth="1"/>
    <col min="13811" max="13811" width="7.28515625" style="201" customWidth="1"/>
    <col min="13812" max="13812" width="0" style="201" hidden="1" customWidth="1"/>
    <col min="13813" max="13813" width="7.28515625" style="201" customWidth="1"/>
    <col min="13814" max="13814" width="59.5703125" style="201" customWidth="1"/>
    <col min="13815" max="13815" width="0" style="201" hidden="1" customWidth="1"/>
    <col min="13816" max="13816" width="23.85546875" style="201" customWidth="1"/>
    <col min="13817" max="13817" width="27.42578125" style="201" customWidth="1"/>
    <col min="13818" max="13818" width="28" style="201" customWidth="1"/>
    <col min="13819" max="13821" width="0" style="201" hidden="1" customWidth="1"/>
    <col min="13822" max="13822" width="7.28515625" style="201" customWidth="1"/>
    <col min="13823" max="13823" width="6.140625" style="201" bestFit="1" customWidth="1"/>
    <col min="13824" max="13824" width="76.85546875" style="201"/>
    <col min="13825" max="13825" width="7.28515625" style="201" customWidth="1"/>
    <col min="13826" max="13826" width="6.140625" style="201" bestFit="1" customWidth="1"/>
    <col min="13827" max="13827" width="78" style="201" customWidth="1"/>
    <col min="13828" max="13828" width="20.7109375" style="201" customWidth="1"/>
    <col min="13829" max="13829" width="26" style="201" customWidth="1"/>
    <col min="13830" max="13830" width="37" style="201" bestFit="1" customWidth="1"/>
    <col min="13831" max="13839" width="0" style="201" hidden="1" customWidth="1"/>
    <col min="13840" max="13842" width="22.7109375" style="201" bestFit="1" customWidth="1"/>
    <col min="13843" max="13843" width="25.28515625" style="201" bestFit="1" customWidth="1"/>
    <col min="13844" max="13844" width="21" style="201" bestFit="1" customWidth="1"/>
    <col min="13845" max="13845" width="8.28515625" style="201" customWidth="1"/>
    <col min="13846" max="13846" width="19" style="201" bestFit="1" customWidth="1"/>
    <col min="13847" max="13847" width="20.5703125" style="201" bestFit="1" customWidth="1"/>
    <col min="13848" max="13848" width="19" style="201" customWidth="1"/>
    <col min="13849" max="14055" width="11.42578125" style="201" customWidth="1"/>
    <col min="14056" max="14058" width="7.28515625" style="201" customWidth="1"/>
    <col min="14059" max="14059" width="0" style="201" hidden="1" customWidth="1"/>
    <col min="14060" max="14060" width="7.28515625" style="201" customWidth="1"/>
    <col min="14061" max="14061" width="66.140625" style="201" customWidth="1"/>
    <col min="14062" max="14062" width="0" style="201" hidden="1" customWidth="1"/>
    <col min="14063" max="14063" width="28" style="201" customWidth="1"/>
    <col min="14064" max="14064" width="32.140625" style="201" customWidth="1"/>
    <col min="14065" max="14065" width="39.85546875" style="201" bestFit="1" customWidth="1"/>
    <col min="14066" max="14066" width="0" style="201" hidden="1" customWidth="1"/>
    <col min="14067" max="14067" width="7.28515625" style="201" customWidth="1"/>
    <col min="14068" max="14068" width="0" style="201" hidden="1" customWidth="1"/>
    <col min="14069" max="14069" width="7.28515625" style="201" customWidth="1"/>
    <col min="14070" max="14070" width="59.5703125" style="201" customWidth="1"/>
    <col min="14071" max="14071" width="0" style="201" hidden="1" customWidth="1"/>
    <col min="14072" max="14072" width="23.85546875" style="201" customWidth="1"/>
    <col min="14073" max="14073" width="27.42578125" style="201" customWidth="1"/>
    <col min="14074" max="14074" width="28" style="201" customWidth="1"/>
    <col min="14075" max="14077" width="0" style="201" hidden="1" customWidth="1"/>
    <col min="14078" max="14078" width="7.28515625" style="201" customWidth="1"/>
    <col min="14079" max="14079" width="6.140625" style="201" bestFit="1" customWidth="1"/>
    <col min="14080" max="14080" width="76.85546875" style="201"/>
    <col min="14081" max="14081" width="7.28515625" style="201" customWidth="1"/>
    <col min="14082" max="14082" width="6.140625" style="201" bestFit="1" customWidth="1"/>
    <col min="14083" max="14083" width="78" style="201" customWidth="1"/>
    <col min="14084" max="14084" width="20.7109375" style="201" customWidth="1"/>
    <col min="14085" max="14085" width="26" style="201" customWidth="1"/>
    <col min="14086" max="14086" width="37" style="201" bestFit="1" customWidth="1"/>
    <col min="14087" max="14095" width="0" style="201" hidden="1" customWidth="1"/>
    <col min="14096" max="14098" width="22.7109375" style="201" bestFit="1" customWidth="1"/>
    <col min="14099" max="14099" width="25.28515625" style="201" bestFit="1" customWidth="1"/>
    <col min="14100" max="14100" width="21" style="201" bestFit="1" customWidth="1"/>
    <col min="14101" max="14101" width="8.28515625" style="201" customWidth="1"/>
    <col min="14102" max="14102" width="19" style="201" bestFit="1" customWidth="1"/>
    <col min="14103" max="14103" width="20.5703125" style="201" bestFit="1" customWidth="1"/>
    <col min="14104" max="14104" width="19" style="201" customWidth="1"/>
    <col min="14105" max="14311" width="11.42578125" style="201" customWidth="1"/>
    <col min="14312" max="14314" width="7.28515625" style="201" customWidth="1"/>
    <col min="14315" max="14315" width="0" style="201" hidden="1" customWidth="1"/>
    <col min="14316" max="14316" width="7.28515625" style="201" customWidth="1"/>
    <col min="14317" max="14317" width="66.140625" style="201" customWidth="1"/>
    <col min="14318" max="14318" width="0" style="201" hidden="1" customWidth="1"/>
    <col min="14319" max="14319" width="28" style="201" customWidth="1"/>
    <col min="14320" max="14320" width="32.140625" style="201" customWidth="1"/>
    <col min="14321" max="14321" width="39.85546875" style="201" bestFit="1" customWidth="1"/>
    <col min="14322" max="14322" width="0" style="201" hidden="1" customWidth="1"/>
    <col min="14323" max="14323" width="7.28515625" style="201" customWidth="1"/>
    <col min="14324" max="14324" width="0" style="201" hidden="1" customWidth="1"/>
    <col min="14325" max="14325" width="7.28515625" style="201" customWidth="1"/>
    <col min="14326" max="14326" width="59.5703125" style="201" customWidth="1"/>
    <col min="14327" max="14327" width="0" style="201" hidden="1" customWidth="1"/>
    <col min="14328" max="14328" width="23.85546875" style="201" customWidth="1"/>
    <col min="14329" max="14329" width="27.42578125" style="201" customWidth="1"/>
    <col min="14330" max="14330" width="28" style="201" customWidth="1"/>
    <col min="14331" max="14333" width="0" style="201" hidden="1" customWidth="1"/>
    <col min="14334" max="14334" width="7.28515625" style="201" customWidth="1"/>
    <col min="14335" max="14335" width="6.140625" style="201" bestFit="1" customWidth="1"/>
    <col min="14336" max="14336" width="76.85546875" style="201"/>
    <col min="14337" max="14337" width="7.28515625" style="201" customWidth="1"/>
    <col min="14338" max="14338" width="6.140625" style="201" bestFit="1" customWidth="1"/>
    <col min="14339" max="14339" width="78" style="201" customWidth="1"/>
    <col min="14340" max="14340" width="20.7109375" style="201" customWidth="1"/>
    <col min="14341" max="14341" width="26" style="201" customWidth="1"/>
    <col min="14342" max="14342" width="37" style="201" bestFit="1" customWidth="1"/>
    <col min="14343" max="14351" width="0" style="201" hidden="1" customWidth="1"/>
    <col min="14352" max="14354" width="22.7109375" style="201" bestFit="1" customWidth="1"/>
    <col min="14355" max="14355" width="25.28515625" style="201" bestFit="1" customWidth="1"/>
    <col min="14356" max="14356" width="21" style="201" bestFit="1" customWidth="1"/>
    <col min="14357" max="14357" width="8.28515625" style="201" customWidth="1"/>
    <col min="14358" max="14358" width="19" style="201" bestFit="1" customWidth="1"/>
    <col min="14359" max="14359" width="20.5703125" style="201" bestFit="1" customWidth="1"/>
    <col min="14360" max="14360" width="19" style="201" customWidth="1"/>
    <col min="14361" max="14567" width="11.42578125" style="201" customWidth="1"/>
    <col min="14568" max="14570" width="7.28515625" style="201" customWidth="1"/>
    <col min="14571" max="14571" width="0" style="201" hidden="1" customWidth="1"/>
    <col min="14572" max="14572" width="7.28515625" style="201" customWidth="1"/>
    <col min="14573" max="14573" width="66.140625" style="201" customWidth="1"/>
    <col min="14574" max="14574" width="0" style="201" hidden="1" customWidth="1"/>
    <col min="14575" max="14575" width="28" style="201" customWidth="1"/>
    <col min="14576" max="14576" width="32.140625" style="201" customWidth="1"/>
    <col min="14577" max="14577" width="39.85546875" style="201" bestFit="1" customWidth="1"/>
    <col min="14578" max="14578" width="0" style="201" hidden="1" customWidth="1"/>
    <col min="14579" max="14579" width="7.28515625" style="201" customWidth="1"/>
    <col min="14580" max="14580" width="0" style="201" hidden="1" customWidth="1"/>
    <col min="14581" max="14581" width="7.28515625" style="201" customWidth="1"/>
    <col min="14582" max="14582" width="59.5703125" style="201" customWidth="1"/>
    <col min="14583" max="14583" width="0" style="201" hidden="1" customWidth="1"/>
    <col min="14584" max="14584" width="23.85546875" style="201" customWidth="1"/>
    <col min="14585" max="14585" width="27.42578125" style="201" customWidth="1"/>
    <col min="14586" max="14586" width="28" style="201" customWidth="1"/>
    <col min="14587" max="14589" width="0" style="201" hidden="1" customWidth="1"/>
    <col min="14590" max="14590" width="7.28515625" style="201" customWidth="1"/>
    <col min="14591" max="14591" width="6.140625" style="201" bestFit="1" customWidth="1"/>
    <col min="14592" max="14592" width="76.85546875" style="201"/>
    <col min="14593" max="14593" width="7.28515625" style="201" customWidth="1"/>
    <col min="14594" max="14594" width="6.140625" style="201" bestFit="1" customWidth="1"/>
    <col min="14595" max="14595" width="78" style="201" customWidth="1"/>
    <col min="14596" max="14596" width="20.7109375" style="201" customWidth="1"/>
    <col min="14597" max="14597" width="26" style="201" customWidth="1"/>
    <col min="14598" max="14598" width="37" style="201" bestFit="1" customWidth="1"/>
    <col min="14599" max="14607" width="0" style="201" hidden="1" customWidth="1"/>
    <col min="14608" max="14610" width="22.7109375" style="201" bestFit="1" customWidth="1"/>
    <col min="14611" max="14611" width="25.28515625" style="201" bestFit="1" customWidth="1"/>
    <col min="14612" max="14612" width="21" style="201" bestFit="1" customWidth="1"/>
    <col min="14613" max="14613" width="8.28515625" style="201" customWidth="1"/>
    <col min="14614" max="14614" width="19" style="201" bestFit="1" customWidth="1"/>
    <col min="14615" max="14615" width="20.5703125" style="201" bestFit="1" customWidth="1"/>
    <col min="14616" max="14616" width="19" style="201" customWidth="1"/>
    <col min="14617" max="14823" width="11.42578125" style="201" customWidth="1"/>
    <col min="14824" max="14826" width="7.28515625" style="201" customWidth="1"/>
    <col min="14827" max="14827" width="0" style="201" hidden="1" customWidth="1"/>
    <col min="14828" max="14828" width="7.28515625" style="201" customWidth="1"/>
    <col min="14829" max="14829" width="66.140625" style="201" customWidth="1"/>
    <col min="14830" max="14830" width="0" style="201" hidden="1" customWidth="1"/>
    <col min="14831" max="14831" width="28" style="201" customWidth="1"/>
    <col min="14832" max="14832" width="32.140625" style="201" customWidth="1"/>
    <col min="14833" max="14833" width="39.85546875" style="201" bestFit="1" customWidth="1"/>
    <col min="14834" max="14834" width="0" style="201" hidden="1" customWidth="1"/>
    <col min="14835" max="14835" width="7.28515625" style="201" customWidth="1"/>
    <col min="14836" max="14836" width="0" style="201" hidden="1" customWidth="1"/>
    <col min="14837" max="14837" width="7.28515625" style="201" customWidth="1"/>
    <col min="14838" max="14838" width="59.5703125" style="201" customWidth="1"/>
    <col min="14839" max="14839" width="0" style="201" hidden="1" customWidth="1"/>
    <col min="14840" max="14840" width="23.85546875" style="201" customWidth="1"/>
    <col min="14841" max="14841" width="27.42578125" style="201" customWidth="1"/>
    <col min="14842" max="14842" width="28" style="201" customWidth="1"/>
    <col min="14843" max="14845" width="0" style="201" hidden="1" customWidth="1"/>
    <col min="14846" max="14846" width="7.28515625" style="201" customWidth="1"/>
    <col min="14847" max="14847" width="6.140625" style="201" bestFit="1" customWidth="1"/>
    <col min="14848" max="14848" width="76.85546875" style="201"/>
    <col min="14849" max="14849" width="7.28515625" style="201" customWidth="1"/>
    <col min="14850" max="14850" width="6.140625" style="201" bestFit="1" customWidth="1"/>
    <col min="14851" max="14851" width="78" style="201" customWidth="1"/>
    <col min="14852" max="14852" width="20.7109375" style="201" customWidth="1"/>
    <col min="14853" max="14853" width="26" style="201" customWidth="1"/>
    <col min="14854" max="14854" width="37" style="201" bestFit="1" customWidth="1"/>
    <col min="14855" max="14863" width="0" style="201" hidden="1" customWidth="1"/>
    <col min="14864" max="14866" width="22.7109375" style="201" bestFit="1" customWidth="1"/>
    <col min="14867" max="14867" width="25.28515625" style="201" bestFit="1" customWidth="1"/>
    <col min="14868" max="14868" width="21" style="201" bestFit="1" customWidth="1"/>
    <col min="14869" max="14869" width="8.28515625" style="201" customWidth="1"/>
    <col min="14870" max="14870" width="19" style="201" bestFit="1" customWidth="1"/>
    <col min="14871" max="14871" width="20.5703125" style="201" bestFit="1" customWidth="1"/>
    <col min="14872" max="14872" width="19" style="201" customWidth="1"/>
    <col min="14873" max="15079" width="11.42578125" style="201" customWidth="1"/>
    <col min="15080" max="15082" width="7.28515625" style="201" customWidth="1"/>
    <col min="15083" max="15083" width="0" style="201" hidden="1" customWidth="1"/>
    <col min="15084" max="15084" width="7.28515625" style="201" customWidth="1"/>
    <col min="15085" max="15085" width="66.140625" style="201" customWidth="1"/>
    <col min="15086" max="15086" width="0" style="201" hidden="1" customWidth="1"/>
    <col min="15087" max="15087" width="28" style="201" customWidth="1"/>
    <col min="15088" max="15088" width="32.140625" style="201" customWidth="1"/>
    <col min="15089" max="15089" width="39.85546875" style="201" bestFit="1" customWidth="1"/>
    <col min="15090" max="15090" width="0" style="201" hidden="1" customWidth="1"/>
    <col min="15091" max="15091" width="7.28515625" style="201" customWidth="1"/>
    <col min="15092" max="15092" width="0" style="201" hidden="1" customWidth="1"/>
    <col min="15093" max="15093" width="7.28515625" style="201" customWidth="1"/>
    <col min="15094" max="15094" width="59.5703125" style="201" customWidth="1"/>
    <col min="15095" max="15095" width="0" style="201" hidden="1" customWidth="1"/>
    <col min="15096" max="15096" width="23.85546875" style="201" customWidth="1"/>
    <col min="15097" max="15097" width="27.42578125" style="201" customWidth="1"/>
    <col min="15098" max="15098" width="28" style="201" customWidth="1"/>
    <col min="15099" max="15101" width="0" style="201" hidden="1" customWidth="1"/>
    <col min="15102" max="15102" width="7.28515625" style="201" customWidth="1"/>
    <col min="15103" max="15103" width="6.140625" style="201" bestFit="1" customWidth="1"/>
    <col min="15104" max="15104" width="76.85546875" style="201"/>
    <col min="15105" max="15105" width="7.28515625" style="201" customWidth="1"/>
    <col min="15106" max="15106" width="6.140625" style="201" bestFit="1" customWidth="1"/>
    <col min="15107" max="15107" width="78" style="201" customWidth="1"/>
    <col min="15108" max="15108" width="20.7109375" style="201" customWidth="1"/>
    <col min="15109" max="15109" width="26" style="201" customWidth="1"/>
    <col min="15110" max="15110" width="37" style="201" bestFit="1" customWidth="1"/>
    <col min="15111" max="15119" width="0" style="201" hidden="1" customWidth="1"/>
    <col min="15120" max="15122" width="22.7109375" style="201" bestFit="1" customWidth="1"/>
    <col min="15123" max="15123" width="25.28515625" style="201" bestFit="1" customWidth="1"/>
    <col min="15124" max="15124" width="21" style="201" bestFit="1" customWidth="1"/>
    <col min="15125" max="15125" width="8.28515625" style="201" customWidth="1"/>
    <col min="15126" max="15126" width="19" style="201" bestFit="1" customWidth="1"/>
    <col min="15127" max="15127" width="20.5703125" style="201" bestFit="1" customWidth="1"/>
    <col min="15128" max="15128" width="19" style="201" customWidth="1"/>
    <col min="15129" max="15335" width="11.42578125" style="201" customWidth="1"/>
    <col min="15336" max="15338" width="7.28515625" style="201" customWidth="1"/>
    <col min="15339" max="15339" width="0" style="201" hidden="1" customWidth="1"/>
    <col min="15340" max="15340" width="7.28515625" style="201" customWidth="1"/>
    <col min="15341" max="15341" width="66.140625" style="201" customWidth="1"/>
    <col min="15342" max="15342" width="0" style="201" hidden="1" customWidth="1"/>
    <col min="15343" max="15343" width="28" style="201" customWidth="1"/>
    <col min="15344" max="15344" width="32.140625" style="201" customWidth="1"/>
    <col min="15345" max="15345" width="39.85546875" style="201" bestFit="1" customWidth="1"/>
    <col min="15346" max="15346" width="0" style="201" hidden="1" customWidth="1"/>
    <col min="15347" max="15347" width="7.28515625" style="201" customWidth="1"/>
    <col min="15348" max="15348" width="0" style="201" hidden="1" customWidth="1"/>
    <col min="15349" max="15349" width="7.28515625" style="201" customWidth="1"/>
    <col min="15350" max="15350" width="59.5703125" style="201" customWidth="1"/>
    <col min="15351" max="15351" width="0" style="201" hidden="1" customWidth="1"/>
    <col min="15352" max="15352" width="23.85546875" style="201" customWidth="1"/>
    <col min="15353" max="15353" width="27.42578125" style="201" customWidth="1"/>
    <col min="15354" max="15354" width="28" style="201" customWidth="1"/>
    <col min="15355" max="15357" width="0" style="201" hidden="1" customWidth="1"/>
    <col min="15358" max="15358" width="7.28515625" style="201" customWidth="1"/>
    <col min="15359" max="15359" width="6.140625" style="201" bestFit="1" customWidth="1"/>
    <col min="15360" max="15360" width="76.85546875" style="201"/>
    <col min="15361" max="15361" width="7.28515625" style="201" customWidth="1"/>
    <col min="15362" max="15362" width="6.140625" style="201" bestFit="1" customWidth="1"/>
    <col min="15363" max="15363" width="78" style="201" customWidth="1"/>
    <col min="15364" max="15364" width="20.7109375" style="201" customWidth="1"/>
    <col min="15365" max="15365" width="26" style="201" customWidth="1"/>
    <col min="15366" max="15366" width="37" style="201" bestFit="1" customWidth="1"/>
    <col min="15367" max="15375" width="0" style="201" hidden="1" customWidth="1"/>
    <col min="15376" max="15378" width="22.7109375" style="201" bestFit="1" customWidth="1"/>
    <col min="15379" max="15379" width="25.28515625" style="201" bestFit="1" customWidth="1"/>
    <col min="15380" max="15380" width="21" style="201" bestFit="1" customWidth="1"/>
    <col min="15381" max="15381" width="8.28515625" style="201" customWidth="1"/>
    <col min="15382" max="15382" width="19" style="201" bestFit="1" customWidth="1"/>
    <col min="15383" max="15383" width="20.5703125" style="201" bestFit="1" customWidth="1"/>
    <col min="15384" max="15384" width="19" style="201" customWidth="1"/>
    <col min="15385" max="15591" width="11.42578125" style="201" customWidth="1"/>
    <col min="15592" max="15594" width="7.28515625" style="201" customWidth="1"/>
    <col min="15595" max="15595" width="0" style="201" hidden="1" customWidth="1"/>
    <col min="15596" max="15596" width="7.28515625" style="201" customWidth="1"/>
    <col min="15597" max="15597" width="66.140625" style="201" customWidth="1"/>
    <col min="15598" max="15598" width="0" style="201" hidden="1" customWidth="1"/>
    <col min="15599" max="15599" width="28" style="201" customWidth="1"/>
    <col min="15600" max="15600" width="32.140625" style="201" customWidth="1"/>
    <col min="15601" max="15601" width="39.85546875" style="201" bestFit="1" customWidth="1"/>
    <col min="15602" max="15602" width="0" style="201" hidden="1" customWidth="1"/>
    <col min="15603" max="15603" width="7.28515625" style="201" customWidth="1"/>
    <col min="15604" max="15604" width="0" style="201" hidden="1" customWidth="1"/>
    <col min="15605" max="15605" width="7.28515625" style="201" customWidth="1"/>
    <col min="15606" max="15606" width="59.5703125" style="201" customWidth="1"/>
    <col min="15607" max="15607" width="0" style="201" hidden="1" customWidth="1"/>
    <col min="15608" max="15608" width="23.85546875" style="201" customWidth="1"/>
    <col min="15609" max="15609" width="27.42578125" style="201" customWidth="1"/>
    <col min="15610" max="15610" width="28" style="201" customWidth="1"/>
    <col min="15611" max="15613" width="0" style="201" hidden="1" customWidth="1"/>
    <col min="15614" max="15614" width="7.28515625" style="201" customWidth="1"/>
    <col min="15615" max="15615" width="6.140625" style="201" bestFit="1" customWidth="1"/>
    <col min="15616" max="15616" width="76.85546875" style="201"/>
    <col min="15617" max="15617" width="7.28515625" style="201" customWidth="1"/>
    <col min="15618" max="15618" width="6.140625" style="201" bestFit="1" customWidth="1"/>
    <col min="15619" max="15619" width="78" style="201" customWidth="1"/>
    <col min="15620" max="15620" width="20.7109375" style="201" customWidth="1"/>
    <col min="15621" max="15621" width="26" style="201" customWidth="1"/>
    <col min="15622" max="15622" width="37" style="201" bestFit="1" customWidth="1"/>
    <col min="15623" max="15631" width="0" style="201" hidden="1" customWidth="1"/>
    <col min="15632" max="15634" width="22.7109375" style="201" bestFit="1" customWidth="1"/>
    <col min="15635" max="15635" width="25.28515625" style="201" bestFit="1" customWidth="1"/>
    <col min="15636" max="15636" width="21" style="201" bestFit="1" customWidth="1"/>
    <col min="15637" max="15637" width="8.28515625" style="201" customWidth="1"/>
    <col min="15638" max="15638" width="19" style="201" bestFit="1" customWidth="1"/>
    <col min="15639" max="15639" width="20.5703125" style="201" bestFit="1" customWidth="1"/>
    <col min="15640" max="15640" width="19" style="201" customWidth="1"/>
    <col min="15641" max="15847" width="11.42578125" style="201" customWidth="1"/>
    <col min="15848" max="15850" width="7.28515625" style="201" customWidth="1"/>
    <col min="15851" max="15851" width="0" style="201" hidden="1" customWidth="1"/>
    <col min="15852" max="15852" width="7.28515625" style="201" customWidth="1"/>
    <col min="15853" max="15853" width="66.140625" style="201" customWidth="1"/>
    <col min="15854" max="15854" width="0" style="201" hidden="1" customWidth="1"/>
    <col min="15855" max="15855" width="28" style="201" customWidth="1"/>
    <col min="15856" max="15856" width="32.140625" style="201" customWidth="1"/>
    <col min="15857" max="15857" width="39.85546875" style="201" bestFit="1" customWidth="1"/>
    <col min="15858" max="15858" width="0" style="201" hidden="1" customWidth="1"/>
    <col min="15859" max="15859" width="7.28515625" style="201" customWidth="1"/>
    <col min="15860" max="15860" width="0" style="201" hidden="1" customWidth="1"/>
    <col min="15861" max="15861" width="7.28515625" style="201" customWidth="1"/>
    <col min="15862" max="15862" width="59.5703125" style="201" customWidth="1"/>
    <col min="15863" max="15863" width="0" style="201" hidden="1" customWidth="1"/>
    <col min="15864" max="15864" width="23.85546875" style="201" customWidth="1"/>
    <col min="15865" max="15865" width="27.42578125" style="201" customWidth="1"/>
    <col min="15866" max="15866" width="28" style="201" customWidth="1"/>
    <col min="15867" max="15869" width="0" style="201" hidden="1" customWidth="1"/>
    <col min="15870" max="15870" width="7.28515625" style="201" customWidth="1"/>
    <col min="15871" max="15871" width="6.140625" style="201" bestFit="1" customWidth="1"/>
    <col min="15872" max="15872" width="76.85546875" style="201"/>
    <col min="15873" max="15873" width="7.28515625" style="201" customWidth="1"/>
    <col min="15874" max="15874" width="6.140625" style="201" bestFit="1" customWidth="1"/>
    <col min="15875" max="15875" width="78" style="201" customWidth="1"/>
    <col min="15876" max="15876" width="20.7109375" style="201" customWidth="1"/>
    <col min="15877" max="15877" width="26" style="201" customWidth="1"/>
    <col min="15878" max="15878" width="37" style="201" bestFit="1" customWidth="1"/>
    <col min="15879" max="15887" width="0" style="201" hidden="1" customWidth="1"/>
    <col min="15888" max="15890" width="22.7109375" style="201" bestFit="1" customWidth="1"/>
    <col min="15891" max="15891" width="25.28515625" style="201" bestFit="1" customWidth="1"/>
    <col min="15892" max="15892" width="21" style="201" bestFit="1" customWidth="1"/>
    <col min="15893" max="15893" width="8.28515625" style="201" customWidth="1"/>
    <col min="15894" max="15894" width="19" style="201" bestFit="1" customWidth="1"/>
    <col min="15895" max="15895" width="20.5703125" style="201" bestFit="1" customWidth="1"/>
    <col min="15896" max="15896" width="19" style="201" customWidth="1"/>
    <col min="15897" max="16103" width="11.42578125" style="201" customWidth="1"/>
    <col min="16104" max="16106" width="7.28515625" style="201" customWidth="1"/>
    <col min="16107" max="16107" width="0" style="201" hidden="1" customWidth="1"/>
    <col min="16108" max="16108" width="7.28515625" style="201" customWidth="1"/>
    <col min="16109" max="16109" width="66.140625" style="201" customWidth="1"/>
    <col min="16110" max="16110" width="0" style="201" hidden="1" customWidth="1"/>
    <col min="16111" max="16111" width="28" style="201" customWidth="1"/>
    <col min="16112" max="16112" width="32.140625" style="201" customWidth="1"/>
    <col min="16113" max="16113" width="39.85546875" style="201" bestFit="1" customWidth="1"/>
    <col min="16114" max="16114" width="0" style="201" hidden="1" customWidth="1"/>
    <col min="16115" max="16115" width="7.28515625" style="201" customWidth="1"/>
    <col min="16116" max="16116" width="0" style="201" hidden="1" customWidth="1"/>
    <col min="16117" max="16117" width="7.28515625" style="201" customWidth="1"/>
    <col min="16118" max="16118" width="59.5703125" style="201" customWidth="1"/>
    <col min="16119" max="16119" width="0" style="201" hidden="1" customWidth="1"/>
    <col min="16120" max="16120" width="23.85546875" style="201" customWidth="1"/>
    <col min="16121" max="16121" width="27.42578125" style="201" customWidth="1"/>
    <col min="16122" max="16122" width="28" style="201" customWidth="1"/>
    <col min="16123" max="16125" width="0" style="201" hidden="1" customWidth="1"/>
    <col min="16126" max="16126" width="7.28515625" style="201" customWidth="1"/>
    <col min="16127" max="16127" width="6.140625" style="201" bestFit="1" customWidth="1"/>
    <col min="16128" max="16128" width="76.85546875" style="201"/>
    <col min="16129" max="16129" width="7.28515625" style="201" customWidth="1"/>
    <col min="16130" max="16130" width="6.140625" style="201" bestFit="1" customWidth="1"/>
    <col min="16131" max="16131" width="78" style="201" customWidth="1"/>
    <col min="16132" max="16132" width="20.7109375" style="201" customWidth="1"/>
    <col min="16133" max="16133" width="26" style="201" customWidth="1"/>
    <col min="16134" max="16134" width="37" style="201" bestFit="1" customWidth="1"/>
    <col min="16135" max="16143" width="0" style="201" hidden="1" customWidth="1"/>
    <col min="16144" max="16146" width="22.7109375" style="201" bestFit="1" customWidth="1"/>
    <col min="16147" max="16147" width="25.28515625" style="201" bestFit="1" customWidth="1"/>
    <col min="16148" max="16148" width="21" style="201" bestFit="1" customWidth="1"/>
    <col min="16149" max="16149" width="8.28515625" style="201" customWidth="1"/>
    <col min="16150" max="16150" width="19" style="201" bestFit="1" customWidth="1"/>
    <col min="16151" max="16151" width="20.5703125" style="201" bestFit="1" customWidth="1"/>
    <col min="16152" max="16152" width="19" style="201" customWidth="1"/>
    <col min="16153" max="16359" width="11.42578125" style="201" customWidth="1"/>
    <col min="16360" max="16362" width="7.28515625" style="201" customWidth="1"/>
    <col min="16363" max="16363" width="0" style="201" hidden="1" customWidth="1"/>
    <col min="16364" max="16364" width="7.28515625" style="201" customWidth="1"/>
    <col min="16365" max="16365" width="66.140625" style="201" customWidth="1"/>
    <col min="16366" max="16366" width="0" style="201" hidden="1" customWidth="1"/>
    <col min="16367" max="16367" width="28" style="201" customWidth="1"/>
    <col min="16368" max="16368" width="32.140625" style="201" customWidth="1"/>
    <col min="16369" max="16369" width="39.85546875" style="201" bestFit="1" customWidth="1"/>
    <col min="16370" max="16370" width="0" style="201" hidden="1" customWidth="1"/>
    <col min="16371" max="16371" width="7.28515625" style="201" customWidth="1"/>
    <col min="16372" max="16372" width="0" style="201" hidden="1" customWidth="1"/>
    <col min="16373" max="16373" width="7.28515625" style="201" customWidth="1"/>
    <col min="16374" max="16374" width="59.5703125" style="201" customWidth="1"/>
    <col min="16375" max="16375" width="0" style="201" hidden="1" customWidth="1"/>
    <col min="16376" max="16376" width="23.85546875" style="201" customWidth="1"/>
    <col min="16377" max="16377" width="27.42578125" style="201" customWidth="1"/>
    <col min="16378" max="16378" width="28" style="201" customWidth="1"/>
    <col min="16379" max="16381" width="0" style="201" hidden="1" customWidth="1"/>
    <col min="16382" max="16382" width="7.28515625" style="201" customWidth="1"/>
    <col min="16383" max="16383" width="6.140625" style="201" bestFit="1" customWidth="1"/>
    <col min="16384" max="16384" width="76.85546875" style="201"/>
  </cols>
  <sheetData>
    <row r="1" spans="1:121" s="243" customFormat="1" ht="27.75" customHeight="1" x14ac:dyDescent="0.25">
      <c r="A1" s="244"/>
      <c r="B1" s="244"/>
      <c r="C1" s="310" t="s">
        <v>0</v>
      </c>
      <c r="D1" s="310"/>
      <c r="E1" s="311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</row>
    <row r="2" spans="1:121" s="243" customFormat="1" ht="27.75" customHeight="1" x14ac:dyDescent="0.25">
      <c r="A2" s="244"/>
      <c r="B2" s="244"/>
      <c r="C2" s="310" t="s">
        <v>1</v>
      </c>
      <c r="D2" s="310"/>
      <c r="E2" s="311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</row>
    <row r="3" spans="1:121" s="243" customFormat="1" ht="27.75" customHeight="1" x14ac:dyDescent="0.25">
      <c r="A3" s="244"/>
      <c r="B3" s="244"/>
      <c r="C3" s="310" t="s">
        <v>2</v>
      </c>
      <c r="D3" s="310"/>
      <c r="E3" s="311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</row>
    <row r="4" spans="1:121" s="243" customFormat="1" ht="27.75" customHeight="1" x14ac:dyDescent="0.25">
      <c r="A4" s="244"/>
      <c r="B4" s="244"/>
      <c r="C4" s="312" t="s">
        <v>3</v>
      </c>
      <c r="D4" s="312"/>
      <c r="E4" s="313"/>
      <c r="F4" s="313"/>
      <c r="G4" s="313"/>
      <c r="H4" s="313"/>
      <c r="I4" s="313"/>
      <c r="J4" s="313"/>
      <c r="K4" s="313"/>
      <c r="L4" s="313"/>
      <c r="R4" s="244"/>
      <c r="S4" s="244"/>
      <c r="T4" s="244"/>
    </row>
    <row r="5" spans="1:121" s="243" customFormat="1" ht="27.75" customHeight="1" x14ac:dyDescent="0.25">
      <c r="A5" s="244"/>
      <c r="B5" s="244"/>
      <c r="C5" s="314" t="s">
        <v>145</v>
      </c>
      <c r="D5" s="314"/>
      <c r="E5" s="315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</row>
    <row r="6" spans="1:121" s="243" customFormat="1" ht="51" customHeight="1" x14ac:dyDescent="0.45">
      <c r="A6" s="244"/>
      <c r="B6" s="244"/>
      <c r="C6" s="314"/>
      <c r="D6" s="314"/>
      <c r="E6" s="362" t="s">
        <v>144</v>
      </c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</row>
    <row r="7" spans="1:121" s="243" customFormat="1" ht="27.75" hidden="1" customHeight="1" x14ac:dyDescent="0.25">
      <c r="A7" s="244"/>
      <c r="B7" s="244"/>
      <c r="C7" s="314"/>
      <c r="D7" s="316" t="s">
        <v>4</v>
      </c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</row>
    <row r="8" spans="1:121" s="243" customFormat="1" ht="27.75" customHeight="1" x14ac:dyDescent="0.25">
      <c r="A8" s="244"/>
      <c r="B8" s="244"/>
      <c r="C8" s="317" t="s">
        <v>178</v>
      </c>
      <c r="D8" s="317"/>
      <c r="E8" s="318"/>
      <c r="F8" s="310"/>
      <c r="G8" s="312"/>
      <c r="H8" s="244"/>
      <c r="I8" s="244"/>
      <c r="L8" s="244"/>
      <c r="M8" s="244"/>
      <c r="N8" s="244"/>
      <c r="O8" s="244"/>
      <c r="P8" s="244"/>
      <c r="Q8" s="244"/>
      <c r="R8" s="244"/>
      <c r="S8" s="244"/>
      <c r="T8" s="244"/>
    </row>
    <row r="9" spans="1:121" s="243" customFormat="1" ht="27.75" customHeight="1" x14ac:dyDescent="0.25">
      <c r="A9" s="244"/>
      <c r="B9" s="244"/>
      <c r="C9" s="317" t="s">
        <v>179</v>
      </c>
      <c r="D9" s="317"/>
      <c r="E9" s="318"/>
      <c r="F9" s="310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121" s="243" customFormat="1" ht="21.75" hidden="1" customHeight="1" x14ac:dyDescent="0.25">
      <c r="A10" s="244"/>
      <c r="B10" s="244"/>
      <c r="C10" s="317" t="s">
        <v>5</v>
      </c>
      <c r="D10" s="317"/>
      <c r="E10" s="318"/>
      <c r="F10" s="310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</row>
    <row r="11" spans="1:121" s="243" customFormat="1" ht="21.75" hidden="1" customHeight="1" x14ac:dyDescent="0.25">
      <c r="A11" s="244"/>
      <c r="B11" s="244"/>
      <c r="C11" s="319"/>
      <c r="D11" s="319"/>
      <c r="E11" s="244"/>
      <c r="F11" s="310" t="s">
        <v>6</v>
      </c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</row>
    <row r="12" spans="1:121" s="243" customFormat="1" ht="15" customHeight="1" thickBot="1" x14ac:dyDescent="0.3">
      <c r="A12" s="308"/>
      <c r="B12" s="244"/>
      <c r="C12" s="244"/>
      <c r="D12" s="244"/>
      <c r="E12" s="311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</row>
    <row r="13" spans="1:121" ht="57" customHeight="1" thickBot="1" x14ac:dyDescent="0.3">
      <c r="A13" s="308"/>
      <c r="B13" s="93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121" s="93" customFormat="1" ht="30" customHeight="1" thickBot="1" x14ac:dyDescent="0.3">
      <c r="A14" s="308"/>
      <c r="B14" s="136"/>
      <c r="C14" s="99" t="s">
        <v>24</v>
      </c>
      <c r="D14" s="100"/>
      <c r="E14" s="198" t="s">
        <v>29</v>
      </c>
      <c r="F14" s="198" t="s">
        <v>29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98" t="s">
        <v>29</v>
      </c>
      <c r="T14" s="103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  <c r="CJ14" s="244"/>
      <c r="CK14" s="244"/>
      <c r="CL14" s="244"/>
      <c r="CM14" s="244"/>
      <c r="CN14" s="244"/>
      <c r="CO14" s="244"/>
      <c r="CP14" s="244"/>
      <c r="CQ14" s="244"/>
      <c r="CR14" s="244"/>
      <c r="CS14" s="244"/>
      <c r="CT14" s="244"/>
      <c r="CU14" s="244"/>
      <c r="CV14" s="244"/>
      <c r="CW14" s="244"/>
      <c r="CX14" s="244"/>
      <c r="CY14" s="244"/>
      <c r="CZ14" s="244"/>
      <c r="DA14" s="244"/>
      <c r="DB14" s="244"/>
      <c r="DC14" s="244"/>
      <c r="DD14" s="244"/>
      <c r="DE14" s="244"/>
      <c r="DF14" s="244"/>
      <c r="DG14" s="244"/>
      <c r="DH14" s="244"/>
      <c r="DI14" s="244"/>
      <c r="DJ14" s="244"/>
      <c r="DK14" s="244"/>
      <c r="DL14" s="244"/>
      <c r="DM14" s="244"/>
      <c r="DN14" s="244"/>
      <c r="DO14" s="244"/>
      <c r="DP14" s="244"/>
      <c r="DQ14" s="244"/>
    </row>
    <row r="15" spans="1:121" s="93" customFormat="1" ht="18.75" thickBot="1" x14ac:dyDescent="0.3">
      <c r="A15" s="309"/>
      <c r="B15" s="105">
        <v>1</v>
      </c>
      <c r="C15" s="94" t="s">
        <v>30</v>
      </c>
      <c r="D15" s="106" t="s">
        <v>31</v>
      </c>
      <c r="E15" s="107">
        <f>+G15*12</f>
        <v>18701706744</v>
      </c>
      <c r="F15" s="108">
        <f>+S15</f>
        <v>6233902248</v>
      </c>
      <c r="G15" s="109">
        <v>1558475562</v>
      </c>
      <c r="H15" s="109">
        <v>1558475562</v>
      </c>
      <c r="I15" s="109">
        <v>1558475562</v>
      </c>
      <c r="J15" s="110">
        <v>1558475562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79" si="0">SUM(G15:R15)</f>
        <v>6233902248</v>
      </c>
      <c r="T15" s="111">
        <f t="shared" ref="T15:T79" si="1">+F15-S15</f>
        <v>0</v>
      </c>
      <c r="U15" s="244"/>
      <c r="V15" s="245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  <c r="AV15" s="244"/>
      <c r="AW15" s="244"/>
      <c r="AX15" s="244"/>
      <c r="AY15" s="244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4"/>
      <c r="CK15" s="244"/>
      <c r="CL15" s="244"/>
      <c r="CM15" s="244"/>
      <c r="CN15" s="244"/>
      <c r="CO15" s="244"/>
      <c r="CP15" s="244"/>
      <c r="CQ15" s="244"/>
      <c r="CR15" s="244"/>
      <c r="CS15" s="244"/>
      <c r="CT15" s="244"/>
      <c r="CU15" s="244"/>
      <c r="CV15" s="244"/>
      <c r="CW15" s="244"/>
      <c r="CX15" s="244"/>
      <c r="CY15" s="244"/>
      <c r="CZ15" s="244"/>
      <c r="DA15" s="244"/>
      <c r="DB15" s="244"/>
      <c r="DC15" s="244"/>
      <c r="DD15" s="244"/>
      <c r="DE15" s="244"/>
      <c r="DF15" s="244"/>
      <c r="DG15" s="244"/>
      <c r="DH15" s="244"/>
      <c r="DI15" s="244"/>
      <c r="DJ15" s="244"/>
      <c r="DK15" s="244"/>
      <c r="DL15" s="244"/>
      <c r="DM15" s="244"/>
      <c r="DN15" s="244"/>
      <c r="DO15" s="244"/>
      <c r="DP15" s="244"/>
      <c r="DQ15" s="244"/>
    </row>
    <row r="16" spans="1:121" s="93" customFormat="1" ht="18.75" thickBot="1" x14ac:dyDescent="0.3">
      <c r="A16" s="309"/>
      <c r="B16" s="112">
        <v>2</v>
      </c>
      <c r="C16" s="94" t="s">
        <v>32</v>
      </c>
      <c r="D16" s="106" t="s">
        <v>31</v>
      </c>
      <c r="E16" s="113">
        <f t="shared" ref="E16:E24" si="2">+G16*12</f>
        <v>0</v>
      </c>
      <c r="F16" s="114">
        <f t="shared" ref="F16:F24" si="3">+S16</f>
        <v>0</v>
      </c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si="1"/>
        <v>0</v>
      </c>
      <c r="U16" s="244"/>
      <c r="V16" s="245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  <c r="CW16" s="244"/>
      <c r="CX16" s="244"/>
      <c r="CY16" s="244"/>
      <c r="CZ16" s="244"/>
      <c r="DA16" s="244"/>
      <c r="DB16" s="244"/>
      <c r="DC16" s="244"/>
      <c r="DD16" s="244"/>
      <c r="DE16" s="244"/>
      <c r="DF16" s="244"/>
      <c r="DG16" s="244"/>
      <c r="DH16" s="244"/>
      <c r="DI16" s="244"/>
      <c r="DJ16" s="244"/>
      <c r="DK16" s="244"/>
      <c r="DL16" s="244"/>
      <c r="DM16" s="244"/>
      <c r="DN16" s="244"/>
      <c r="DO16" s="244"/>
      <c r="DP16" s="244"/>
      <c r="DQ16" s="244"/>
    </row>
    <row r="17" spans="1:121" s="93" customFormat="1" ht="18.75" thickBot="1" x14ac:dyDescent="0.3">
      <c r="A17" s="309"/>
      <c r="B17" s="112">
        <v>3</v>
      </c>
      <c r="C17" s="94" t="s">
        <v>33</v>
      </c>
      <c r="D17" s="106" t="s">
        <v>31</v>
      </c>
      <c r="E17" s="118">
        <f t="shared" si="2"/>
        <v>0</v>
      </c>
      <c r="F17" s="114">
        <f t="shared" si="3"/>
        <v>0</v>
      </c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1"/>
        <v>0</v>
      </c>
      <c r="U17" s="244"/>
      <c r="V17" s="245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  <c r="CN17" s="244"/>
      <c r="CO17" s="244"/>
      <c r="CP17" s="244"/>
      <c r="CQ17" s="244"/>
      <c r="CR17" s="244"/>
      <c r="CS17" s="244"/>
      <c r="CT17" s="244"/>
      <c r="CU17" s="244"/>
      <c r="CV17" s="244"/>
      <c r="CW17" s="244"/>
      <c r="CX17" s="244"/>
      <c r="CY17" s="244"/>
      <c r="CZ17" s="244"/>
      <c r="DA17" s="244"/>
      <c r="DB17" s="244"/>
      <c r="DC17" s="244"/>
      <c r="DD17" s="244"/>
      <c r="DE17" s="244"/>
      <c r="DF17" s="244"/>
      <c r="DG17" s="244"/>
      <c r="DH17" s="244"/>
      <c r="DI17" s="244"/>
      <c r="DJ17" s="244"/>
      <c r="DK17" s="244"/>
      <c r="DL17" s="244"/>
      <c r="DM17" s="244"/>
      <c r="DN17" s="244"/>
      <c r="DO17" s="244"/>
      <c r="DP17" s="244"/>
      <c r="DQ17" s="244"/>
    </row>
    <row r="18" spans="1:121" s="93" customFormat="1" ht="18.75" thickBot="1" x14ac:dyDescent="0.3">
      <c r="A18" s="309"/>
      <c r="B18" s="112">
        <v>2</v>
      </c>
      <c r="C18" s="94" t="s">
        <v>34</v>
      </c>
      <c r="D18" s="106" t="s">
        <v>31</v>
      </c>
      <c r="E18" s="113">
        <f t="shared" si="2"/>
        <v>0</v>
      </c>
      <c r="F18" s="114">
        <f t="shared" si="3"/>
        <v>0</v>
      </c>
      <c r="G18" s="115"/>
      <c r="H18" s="115"/>
      <c r="I18" s="115"/>
      <c r="J18" s="116"/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0</v>
      </c>
      <c r="T18" s="111">
        <f t="shared" si="1"/>
        <v>0</v>
      </c>
      <c r="U18" s="244"/>
      <c r="V18" s="245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  <c r="AW18" s="244"/>
      <c r="AX18" s="244"/>
      <c r="AY18" s="244"/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  <c r="CW18" s="244"/>
      <c r="CX18" s="244"/>
      <c r="CY18" s="244"/>
      <c r="CZ18" s="244"/>
      <c r="DA18" s="244"/>
      <c r="DB18" s="244"/>
      <c r="DC18" s="244"/>
      <c r="DD18" s="244"/>
      <c r="DE18" s="244"/>
      <c r="DF18" s="244"/>
      <c r="DG18" s="244"/>
      <c r="DH18" s="244"/>
      <c r="DI18" s="244"/>
      <c r="DJ18" s="244"/>
      <c r="DK18" s="244"/>
      <c r="DL18" s="244"/>
      <c r="DM18" s="244"/>
      <c r="DN18" s="244"/>
      <c r="DO18" s="244"/>
      <c r="DP18" s="244"/>
      <c r="DQ18" s="244"/>
    </row>
    <row r="19" spans="1:121" s="93" customFormat="1" ht="18.75" thickBot="1" x14ac:dyDescent="0.3">
      <c r="A19" s="309"/>
      <c r="B19" s="112">
        <v>3</v>
      </c>
      <c r="C19" s="94" t="s">
        <v>182</v>
      </c>
      <c r="D19" s="106" t="s">
        <v>31</v>
      </c>
      <c r="E19" s="113">
        <f t="shared" si="2"/>
        <v>116244288</v>
      </c>
      <c r="F19" s="114">
        <f t="shared" si="3"/>
        <v>38748099</v>
      </c>
      <c r="G19" s="115">
        <f>9687024</f>
        <v>9687024</v>
      </c>
      <c r="H19" s="115">
        <v>9687025</v>
      </c>
      <c r="I19" s="115">
        <v>9687025</v>
      </c>
      <c r="J19" s="116">
        <v>9687025</v>
      </c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38748099</v>
      </c>
      <c r="T19" s="111">
        <f t="shared" si="1"/>
        <v>0</v>
      </c>
      <c r="U19" s="244"/>
      <c r="V19" s="245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244"/>
      <c r="AN19" s="244"/>
      <c r="AO19" s="244"/>
      <c r="AP19" s="244"/>
      <c r="AQ19" s="244"/>
      <c r="AR19" s="244"/>
      <c r="AS19" s="244"/>
      <c r="AT19" s="244"/>
      <c r="AU19" s="244"/>
      <c r="AV19" s="244"/>
      <c r="AW19" s="244"/>
      <c r="AX19" s="244"/>
      <c r="AY19" s="244"/>
      <c r="AZ19" s="244"/>
      <c r="BA19" s="244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  <c r="CJ19" s="244"/>
      <c r="CK19" s="244"/>
      <c r="CL19" s="244"/>
      <c r="CM19" s="244"/>
      <c r="CN19" s="244"/>
      <c r="CO19" s="244"/>
      <c r="CP19" s="244"/>
      <c r="CQ19" s="244"/>
      <c r="CR19" s="244"/>
      <c r="CS19" s="244"/>
      <c r="CT19" s="244"/>
      <c r="CU19" s="244"/>
      <c r="CV19" s="244"/>
      <c r="CW19" s="244"/>
      <c r="CX19" s="244"/>
      <c r="CY19" s="244"/>
      <c r="CZ19" s="244"/>
      <c r="DA19" s="244"/>
      <c r="DB19" s="244"/>
      <c r="DC19" s="244"/>
      <c r="DD19" s="244"/>
      <c r="DE19" s="244"/>
      <c r="DF19" s="244"/>
      <c r="DG19" s="244"/>
      <c r="DH19" s="244"/>
      <c r="DI19" s="244"/>
      <c r="DJ19" s="244"/>
      <c r="DK19" s="244"/>
      <c r="DL19" s="244"/>
      <c r="DM19" s="244"/>
      <c r="DN19" s="244"/>
      <c r="DO19" s="244"/>
      <c r="DP19" s="244"/>
      <c r="DQ19" s="244"/>
    </row>
    <row r="20" spans="1:121" s="93" customFormat="1" ht="18.75" thickBot="1" x14ac:dyDescent="0.3">
      <c r="A20" s="309"/>
      <c r="B20" s="112"/>
      <c r="C20" s="94" t="s">
        <v>207</v>
      </c>
      <c r="D20" s="106"/>
      <c r="E20" s="113"/>
      <c r="F20" s="114"/>
      <c r="G20" s="115">
        <v>18718888</v>
      </c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244"/>
      <c r="V20" s="245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244"/>
      <c r="AU20" s="244"/>
      <c r="AV20" s="244"/>
      <c r="AW20" s="244"/>
      <c r="AX20" s="244"/>
      <c r="AY20" s="244"/>
      <c r="AZ20" s="244"/>
      <c r="BA20" s="244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244"/>
      <c r="CN20" s="244"/>
      <c r="CO20" s="244"/>
      <c r="CP20" s="244"/>
      <c r="CQ20" s="244"/>
      <c r="CR20" s="244"/>
      <c r="CS20" s="244"/>
      <c r="CT20" s="244"/>
      <c r="CU20" s="244"/>
      <c r="CV20" s="244"/>
      <c r="CW20" s="244"/>
      <c r="CX20" s="244"/>
      <c r="CY20" s="244"/>
      <c r="CZ20" s="244"/>
      <c r="DA20" s="244"/>
      <c r="DB20" s="244"/>
      <c r="DC20" s="244"/>
      <c r="DD20" s="244"/>
      <c r="DE20" s="244"/>
      <c r="DF20" s="244"/>
      <c r="DG20" s="244"/>
      <c r="DH20" s="244"/>
      <c r="DI20" s="244"/>
      <c r="DJ20" s="244"/>
      <c r="DK20" s="244"/>
      <c r="DL20" s="244"/>
      <c r="DM20" s="244"/>
      <c r="DN20" s="244"/>
      <c r="DO20" s="244"/>
      <c r="DP20" s="244"/>
      <c r="DQ20" s="244"/>
    </row>
    <row r="21" spans="1:121" s="93" customFormat="1" ht="18.75" thickBot="1" x14ac:dyDescent="0.3">
      <c r="A21" s="309"/>
      <c r="B21" s="112">
        <v>5</v>
      </c>
      <c r="C21" s="94" t="s">
        <v>36</v>
      </c>
      <c r="D21" s="106" t="s">
        <v>31</v>
      </c>
      <c r="E21" s="113">
        <f t="shared" si="2"/>
        <v>0</v>
      </c>
      <c r="F21" s="114">
        <f t="shared" si="3"/>
        <v>0</v>
      </c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244"/>
      <c r="V21" s="245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  <c r="AW21" s="244"/>
      <c r="AX21" s="244"/>
      <c r="AY21" s="244"/>
      <c r="AZ21" s="244"/>
      <c r="BA21" s="244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  <c r="CW21" s="244"/>
      <c r="CX21" s="244"/>
      <c r="CY21" s="244"/>
      <c r="CZ21" s="244"/>
      <c r="DA21" s="244"/>
      <c r="DB21" s="244"/>
      <c r="DC21" s="244"/>
      <c r="DD21" s="244"/>
      <c r="DE21" s="244"/>
      <c r="DF21" s="244"/>
      <c r="DG21" s="244"/>
      <c r="DH21" s="244"/>
      <c r="DI21" s="244"/>
      <c r="DJ21" s="244"/>
      <c r="DK21" s="244"/>
      <c r="DL21" s="244"/>
      <c r="DM21" s="244"/>
      <c r="DN21" s="244"/>
      <c r="DO21" s="244"/>
      <c r="DP21" s="244"/>
      <c r="DQ21" s="244"/>
    </row>
    <row r="22" spans="1:121" s="93" customFormat="1" ht="18.75" thickBot="1" x14ac:dyDescent="0.3">
      <c r="A22" s="309"/>
      <c r="B22" s="112">
        <v>4</v>
      </c>
      <c r="C22" s="94" t="s">
        <v>37</v>
      </c>
      <c r="D22" s="106" t="s">
        <v>31</v>
      </c>
      <c r="E22" s="113">
        <f t="shared" si="2"/>
        <v>25230192</v>
      </c>
      <c r="F22" s="114">
        <f t="shared" si="3"/>
        <v>8410064</v>
      </c>
      <c r="G22" s="115">
        <v>2102516</v>
      </c>
      <c r="H22" s="115">
        <v>2102516</v>
      </c>
      <c r="I22" s="115">
        <v>2102516</v>
      </c>
      <c r="J22" s="116">
        <v>2102516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8410064</v>
      </c>
      <c r="T22" s="111">
        <f t="shared" si="1"/>
        <v>0</v>
      </c>
      <c r="U22" s="244"/>
      <c r="V22" s="245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Y22" s="244"/>
      <c r="AZ22" s="244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/>
      <c r="CX22" s="244"/>
      <c r="CY22" s="244"/>
      <c r="CZ22" s="244"/>
      <c r="DA22" s="244"/>
      <c r="DB22" s="244"/>
      <c r="DC22" s="244"/>
      <c r="DD22" s="244"/>
      <c r="DE22" s="244"/>
      <c r="DF22" s="244"/>
      <c r="DG22" s="244"/>
      <c r="DH22" s="244"/>
      <c r="DI22" s="244"/>
      <c r="DJ22" s="244"/>
      <c r="DK22" s="244"/>
      <c r="DL22" s="244"/>
      <c r="DM22" s="244"/>
      <c r="DN22" s="244"/>
      <c r="DO22" s="244"/>
      <c r="DP22" s="244"/>
      <c r="DQ22" s="244"/>
    </row>
    <row r="23" spans="1:121" s="93" customFormat="1" ht="18.75" thickBot="1" x14ac:dyDescent="0.3">
      <c r="A23" s="309"/>
      <c r="B23" s="112">
        <v>7</v>
      </c>
      <c r="C23" s="94" t="s">
        <v>38</v>
      </c>
      <c r="D23" s="106" t="s">
        <v>31</v>
      </c>
      <c r="E23" s="113">
        <f t="shared" si="2"/>
        <v>0</v>
      </c>
      <c r="F23" s="114">
        <f t="shared" si="3"/>
        <v>0</v>
      </c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244"/>
      <c r="V23" s="245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Y23" s="244"/>
      <c r="AZ23" s="244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244"/>
      <c r="CN23" s="244"/>
      <c r="CO23" s="244"/>
      <c r="CP23" s="244"/>
      <c r="CQ23" s="244"/>
      <c r="CR23" s="244"/>
      <c r="CS23" s="244"/>
      <c r="CT23" s="244"/>
      <c r="CU23" s="244"/>
      <c r="CV23" s="244"/>
      <c r="CW23" s="244"/>
      <c r="CX23" s="244"/>
      <c r="CY23" s="244"/>
      <c r="CZ23" s="244"/>
      <c r="DA23" s="244"/>
      <c r="DB23" s="244"/>
      <c r="DC23" s="244"/>
      <c r="DD23" s="244"/>
      <c r="DE23" s="244"/>
      <c r="DF23" s="244"/>
      <c r="DG23" s="244"/>
      <c r="DH23" s="244"/>
      <c r="DI23" s="244"/>
      <c r="DJ23" s="244"/>
      <c r="DK23" s="244"/>
      <c r="DL23" s="244"/>
      <c r="DM23" s="244"/>
      <c r="DN23" s="244"/>
      <c r="DO23" s="244"/>
      <c r="DP23" s="244"/>
      <c r="DQ23" s="244"/>
    </row>
    <row r="24" spans="1:121" s="93" customFormat="1" ht="18.75" thickBot="1" x14ac:dyDescent="0.3">
      <c r="A24" s="309"/>
      <c r="B24" s="112">
        <v>5</v>
      </c>
      <c r="C24" s="94" t="s">
        <v>39</v>
      </c>
      <c r="D24" s="106" t="s">
        <v>31</v>
      </c>
      <c r="E24" s="113">
        <f t="shared" si="2"/>
        <v>27927096</v>
      </c>
      <c r="F24" s="114">
        <f t="shared" si="3"/>
        <v>9309035</v>
      </c>
      <c r="G24" s="115">
        <v>2327258</v>
      </c>
      <c r="H24" s="115">
        <v>2327259</v>
      </c>
      <c r="I24" s="115">
        <v>2327259</v>
      </c>
      <c r="J24" s="116">
        <v>2327259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9309035</v>
      </c>
      <c r="T24" s="111">
        <f t="shared" si="1"/>
        <v>0</v>
      </c>
      <c r="U24" s="244"/>
      <c r="V24" s="245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244"/>
      <c r="CZ24" s="244"/>
      <c r="DA24" s="244"/>
      <c r="DB24" s="244"/>
      <c r="DC24" s="244"/>
      <c r="DD24" s="244"/>
      <c r="DE24" s="244"/>
      <c r="DF24" s="244"/>
      <c r="DG24" s="244"/>
      <c r="DH24" s="244"/>
      <c r="DI24" s="244"/>
      <c r="DJ24" s="244"/>
      <c r="DK24" s="244"/>
      <c r="DL24" s="244"/>
      <c r="DM24" s="244"/>
      <c r="DN24" s="244"/>
      <c r="DO24" s="244"/>
      <c r="DP24" s="244"/>
      <c r="DQ24" s="244"/>
    </row>
    <row r="25" spans="1:121" s="93" customFormat="1" ht="18.75" thickBot="1" x14ac:dyDescent="0.3">
      <c r="A25" s="309"/>
      <c r="B25" s="112">
        <v>6</v>
      </c>
      <c r="C25" s="94" t="s">
        <v>40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290"/>
      <c r="V25" s="245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244"/>
      <c r="DC25" s="244"/>
      <c r="DD25" s="244"/>
      <c r="DE25" s="244"/>
      <c r="DF25" s="244"/>
      <c r="DG25" s="244"/>
      <c r="DH25" s="244"/>
      <c r="DI25" s="244"/>
      <c r="DJ25" s="244"/>
      <c r="DK25" s="244"/>
      <c r="DL25" s="244"/>
      <c r="DM25" s="244"/>
      <c r="DN25" s="244"/>
      <c r="DO25" s="244"/>
      <c r="DP25" s="244"/>
      <c r="DQ25" s="244"/>
    </row>
    <row r="26" spans="1:121" s="93" customFormat="1" ht="18.75" thickBot="1" x14ac:dyDescent="0.3">
      <c r="A26" s="309"/>
      <c r="B26" s="112">
        <v>7</v>
      </c>
      <c r="C26" s="94" t="s">
        <v>41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290"/>
      <c r="V26" s="245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Y26" s="244"/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  <c r="CN26" s="244"/>
      <c r="CO26" s="244"/>
      <c r="CP26" s="244"/>
      <c r="CQ26" s="244"/>
      <c r="CR26" s="244"/>
      <c r="CS26" s="244"/>
      <c r="CT26" s="244"/>
      <c r="CU26" s="244"/>
      <c r="CV26" s="244"/>
      <c r="CW26" s="244"/>
      <c r="CX26" s="244"/>
      <c r="CY26" s="244"/>
      <c r="CZ26" s="244"/>
      <c r="DA26" s="244"/>
      <c r="DB26" s="244"/>
      <c r="DC26" s="244"/>
      <c r="DD26" s="244"/>
      <c r="DE26" s="244"/>
      <c r="DF26" s="244"/>
      <c r="DG26" s="244"/>
      <c r="DH26" s="244"/>
      <c r="DI26" s="244"/>
      <c r="DJ26" s="244"/>
      <c r="DK26" s="244"/>
      <c r="DL26" s="244"/>
      <c r="DM26" s="244"/>
      <c r="DN26" s="244"/>
      <c r="DO26" s="244"/>
      <c r="DP26" s="244"/>
      <c r="DQ26" s="244"/>
    </row>
    <row r="27" spans="1:121" s="93" customFormat="1" ht="18.75" thickBot="1" x14ac:dyDescent="0.3">
      <c r="A27" s="309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244"/>
      <c r="V27" s="245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4"/>
      <c r="AY27" s="244"/>
      <c r="AZ27" s="244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244"/>
      <c r="CZ27" s="244"/>
      <c r="DA27" s="244"/>
      <c r="DB27" s="244"/>
      <c r="DC27" s="244"/>
      <c r="DD27" s="244"/>
      <c r="DE27" s="244"/>
      <c r="DF27" s="244"/>
      <c r="DG27" s="244"/>
      <c r="DH27" s="244"/>
      <c r="DI27" s="244"/>
      <c r="DJ27" s="244"/>
      <c r="DK27" s="244"/>
      <c r="DL27" s="244"/>
      <c r="DM27" s="244"/>
      <c r="DN27" s="244"/>
      <c r="DO27" s="244"/>
      <c r="DP27" s="244"/>
      <c r="DQ27" s="244"/>
    </row>
    <row r="28" spans="1:121" s="93" customFormat="1" ht="18.75" thickBot="1" x14ac:dyDescent="0.3">
      <c r="A28" s="309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290"/>
      <c r="V28" s="245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44"/>
      <c r="AW28" s="244"/>
      <c r="AX28" s="244"/>
      <c r="AY28" s="244"/>
      <c r="AZ28" s="244"/>
      <c r="BA28" s="244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  <c r="CW28" s="244"/>
      <c r="CX28" s="244"/>
      <c r="CY28" s="244"/>
      <c r="CZ28" s="244"/>
      <c r="DA28" s="244"/>
      <c r="DB28" s="244"/>
      <c r="DC28" s="244"/>
      <c r="DD28" s="244"/>
      <c r="DE28" s="244"/>
      <c r="DF28" s="244"/>
      <c r="DG28" s="244"/>
      <c r="DH28" s="244"/>
      <c r="DI28" s="244"/>
      <c r="DJ28" s="244"/>
      <c r="DK28" s="244"/>
      <c r="DL28" s="244"/>
      <c r="DM28" s="244"/>
      <c r="DN28" s="244"/>
      <c r="DO28" s="244"/>
      <c r="DP28" s="244"/>
      <c r="DQ28" s="244"/>
    </row>
    <row r="29" spans="1:121" s="93" customFormat="1" ht="18.75" thickBot="1" x14ac:dyDescent="0.3">
      <c r="A29" s="309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U29" s="244"/>
      <c r="V29" s="245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  <c r="AV29" s="244"/>
      <c r="AW29" s="244"/>
      <c r="AX29" s="244"/>
      <c r="AY29" s="244"/>
      <c r="AZ29" s="244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  <c r="CW29" s="244"/>
      <c r="CX29" s="244"/>
      <c r="CY29" s="244"/>
      <c r="CZ29" s="244"/>
      <c r="DA29" s="244"/>
      <c r="DB29" s="244"/>
      <c r="DC29" s="244"/>
      <c r="DD29" s="244"/>
      <c r="DE29" s="244"/>
      <c r="DF29" s="244"/>
      <c r="DG29" s="244"/>
      <c r="DH29" s="244"/>
      <c r="DI29" s="244"/>
      <c r="DJ29" s="244"/>
      <c r="DK29" s="244"/>
      <c r="DL29" s="244"/>
      <c r="DM29" s="244"/>
      <c r="DN29" s="244"/>
      <c r="DO29" s="244"/>
      <c r="DP29" s="244"/>
      <c r="DQ29" s="244"/>
    </row>
    <row r="30" spans="1:121" s="93" customFormat="1" ht="18.75" thickBot="1" x14ac:dyDescent="0.3">
      <c r="A30" s="309"/>
      <c r="B30" s="112">
        <v>12</v>
      </c>
      <c r="C30" s="94" t="s">
        <v>45</v>
      </c>
      <c r="D30" s="106"/>
      <c r="E30" s="113"/>
      <c r="F30" s="114"/>
      <c r="G30" s="115"/>
      <c r="H30" s="115"/>
      <c r="I30" s="115"/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0</v>
      </c>
      <c r="T30" s="111">
        <f t="shared" si="1"/>
        <v>0</v>
      </c>
      <c r="U30" s="244"/>
      <c r="V30" s="245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Y30" s="244"/>
      <c r="AZ30" s="244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  <c r="CW30" s="244"/>
      <c r="CX30" s="244"/>
      <c r="CY30" s="244"/>
      <c r="CZ30" s="244"/>
      <c r="DA30" s="244"/>
      <c r="DB30" s="244"/>
      <c r="DC30" s="244"/>
      <c r="DD30" s="244"/>
      <c r="DE30" s="244"/>
      <c r="DF30" s="244"/>
      <c r="DG30" s="244"/>
      <c r="DH30" s="244"/>
      <c r="DI30" s="244"/>
      <c r="DJ30" s="244"/>
      <c r="DK30" s="244"/>
      <c r="DL30" s="244"/>
      <c r="DM30" s="244"/>
      <c r="DN30" s="244"/>
      <c r="DO30" s="244"/>
      <c r="DP30" s="244"/>
      <c r="DQ30" s="244"/>
    </row>
    <row r="31" spans="1:121" s="93" customFormat="1" ht="18.75" thickBot="1" x14ac:dyDescent="0.3">
      <c r="A31" s="309"/>
      <c r="B31" s="112">
        <v>8</v>
      </c>
      <c r="C31" s="94" t="s">
        <v>46</v>
      </c>
      <c r="D31" s="106">
        <v>1600</v>
      </c>
      <c r="E31" s="113">
        <v>148901950</v>
      </c>
      <c r="F31" s="114">
        <f>+J31</f>
        <v>74450975</v>
      </c>
      <c r="G31" s="115"/>
      <c r="H31" s="115"/>
      <c r="I31" s="115"/>
      <c r="J31" s="116">
        <v>74450975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74450975</v>
      </c>
      <c r="T31" s="111">
        <f t="shared" si="1"/>
        <v>0</v>
      </c>
      <c r="U31" s="290"/>
      <c r="V31" s="245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/>
      <c r="DA31" s="244"/>
      <c r="DB31" s="244"/>
      <c r="DC31" s="244"/>
      <c r="DD31" s="244"/>
      <c r="DE31" s="244"/>
      <c r="DF31" s="244"/>
      <c r="DG31" s="244"/>
      <c r="DH31" s="244"/>
      <c r="DI31" s="244"/>
      <c r="DJ31" s="244"/>
      <c r="DK31" s="244"/>
      <c r="DL31" s="244"/>
      <c r="DM31" s="244"/>
      <c r="DN31" s="244"/>
      <c r="DO31" s="244"/>
      <c r="DP31" s="244"/>
      <c r="DQ31" s="244"/>
    </row>
    <row r="32" spans="1:121" s="93" customFormat="1" ht="36.75" thickBot="1" x14ac:dyDescent="0.3">
      <c r="A32" s="309"/>
      <c r="B32" s="112">
        <v>7</v>
      </c>
      <c r="C32" s="94" t="s">
        <v>47</v>
      </c>
      <c r="D32" s="106"/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244"/>
      <c r="V32" s="245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Y32" s="244"/>
      <c r="AZ32" s="244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244"/>
      <c r="CN32" s="244"/>
      <c r="CO32" s="244"/>
      <c r="CP32" s="244"/>
      <c r="CQ32" s="244"/>
      <c r="CR32" s="244"/>
      <c r="CS32" s="244"/>
      <c r="CT32" s="244"/>
      <c r="CU32" s="244"/>
      <c r="CV32" s="244"/>
      <c r="CW32" s="244"/>
      <c r="CX32" s="244"/>
      <c r="CY32" s="244"/>
      <c r="CZ32" s="244"/>
      <c r="DA32" s="244"/>
      <c r="DB32" s="244"/>
      <c r="DC32" s="244"/>
      <c r="DD32" s="244"/>
      <c r="DE32" s="244"/>
      <c r="DF32" s="244"/>
      <c r="DG32" s="244"/>
      <c r="DH32" s="244"/>
      <c r="DI32" s="244"/>
      <c r="DJ32" s="244"/>
      <c r="DK32" s="244"/>
      <c r="DL32" s="244"/>
      <c r="DM32" s="244"/>
      <c r="DN32" s="244"/>
      <c r="DO32" s="244"/>
      <c r="DP32" s="244"/>
      <c r="DQ32" s="244"/>
    </row>
    <row r="33" spans="1:121" s="93" customFormat="1" ht="36.75" thickBot="1" x14ac:dyDescent="0.3">
      <c r="A33" s="309"/>
      <c r="B33" s="112">
        <v>9</v>
      </c>
      <c r="C33" s="94" t="s">
        <v>48</v>
      </c>
      <c r="D33" s="106" t="s">
        <v>31</v>
      </c>
      <c r="E33" s="113">
        <f>+G33*12</f>
        <v>-39563340</v>
      </c>
      <c r="F33" s="114">
        <f>SUM(G33:R33)</f>
        <v>-13187780</v>
      </c>
      <c r="G33" s="115">
        <v>-3296945</v>
      </c>
      <c r="H33" s="115">
        <v>-3296945</v>
      </c>
      <c r="I33" s="115">
        <v>-3296945</v>
      </c>
      <c r="J33" s="116">
        <v>-3296945</v>
      </c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-13187780</v>
      </c>
      <c r="T33" s="111">
        <f t="shared" si="1"/>
        <v>0</v>
      </c>
      <c r="U33" s="244"/>
      <c r="V33" s="245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Y33" s="244"/>
      <c r="AZ33" s="244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244"/>
      <c r="CN33" s="244"/>
      <c r="CO33" s="244"/>
      <c r="CP33" s="244"/>
      <c r="CQ33" s="244"/>
      <c r="CR33" s="244"/>
      <c r="CS33" s="244"/>
      <c r="CT33" s="244"/>
      <c r="CU33" s="244"/>
      <c r="CV33" s="244"/>
      <c r="CW33" s="244"/>
      <c r="CX33" s="244"/>
      <c r="CY33" s="244"/>
      <c r="CZ33" s="244"/>
      <c r="DA33" s="244"/>
      <c r="DB33" s="244"/>
      <c r="DC33" s="244"/>
      <c r="DD33" s="244"/>
      <c r="DE33" s="244"/>
      <c r="DF33" s="244"/>
      <c r="DG33" s="244"/>
      <c r="DH33" s="244"/>
      <c r="DI33" s="244"/>
      <c r="DJ33" s="244"/>
      <c r="DK33" s="244"/>
      <c r="DL33" s="244"/>
      <c r="DM33" s="244"/>
      <c r="DN33" s="244"/>
      <c r="DO33" s="244"/>
      <c r="DP33" s="244"/>
      <c r="DQ33" s="244"/>
    </row>
    <row r="34" spans="1:121" s="93" customFormat="1" ht="36.75" thickBot="1" x14ac:dyDescent="0.3">
      <c r="A34" s="309"/>
      <c r="B34" s="112">
        <v>10</v>
      </c>
      <c r="C34" s="94" t="s">
        <v>49</v>
      </c>
      <c r="D34" s="106" t="s">
        <v>31</v>
      </c>
      <c r="E34" s="113">
        <f>+G34*12</f>
        <v>-71940132</v>
      </c>
      <c r="F34" s="114">
        <f>SUM(G34:R34)</f>
        <v>-32869959</v>
      </c>
      <c r="G34" s="115">
        <v>-5995011</v>
      </c>
      <c r="H34" s="115">
        <v>-8958316</v>
      </c>
      <c r="I34" s="115">
        <v>-8958316</v>
      </c>
      <c r="J34" s="116">
        <v>-8958316</v>
      </c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-32869959</v>
      </c>
      <c r="T34" s="111">
        <f t="shared" si="1"/>
        <v>0</v>
      </c>
      <c r="U34" s="244"/>
      <c r="V34" s="245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244"/>
      <c r="DC34" s="244"/>
      <c r="DD34" s="244"/>
      <c r="DE34" s="244"/>
      <c r="DF34" s="244"/>
      <c r="DG34" s="244"/>
      <c r="DH34" s="244"/>
      <c r="DI34" s="244"/>
      <c r="DJ34" s="244"/>
      <c r="DK34" s="244"/>
      <c r="DL34" s="244"/>
      <c r="DM34" s="244"/>
      <c r="DN34" s="244"/>
      <c r="DO34" s="244"/>
      <c r="DP34" s="244"/>
      <c r="DQ34" s="244"/>
    </row>
    <row r="35" spans="1:121" s="93" customFormat="1" ht="18.75" thickBot="1" x14ac:dyDescent="0.3">
      <c r="A35" s="309"/>
      <c r="B35" s="112">
        <v>11</v>
      </c>
      <c r="C35" s="94" t="s">
        <v>50</v>
      </c>
      <c r="D35" s="106" t="s">
        <v>31</v>
      </c>
      <c r="E35" s="113"/>
      <c r="F35" s="114">
        <f t="shared" ref="F35:F41" si="4">SUM(G35:R35)</f>
        <v>0</v>
      </c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244"/>
      <c r="V35" s="245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244"/>
      <c r="DN35" s="244"/>
      <c r="DO35" s="244"/>
      <c r="DP35" s="244"/>
      <c r="DQ35" s="244"/>
    </row>
    <row r="36" spans="1:121" s="215" customFormat="1" ht="36.75" thickBot="1" x14ac:dyDescent="0.3">
      <c r="A36" s="309"/>
      <c r="B36" s="112">
        <v>17</v>
      </c>
      <c r="C36" s="94" t="s">
        <v>51</v>
      </c>
      <c r="D36" s="106"/>
      <c r="E36" s="113"/>
      <c r="F36" s="114">
        <f t="shared" si="4"/>
        <v>0</v>
      </c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244"/>
      <c r="V36" s="245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244"/>
      <c r="CS36" s="244"/>
      <c r="CT36" s="244"/>
      <c r="CU36" s="244"/>
      <c r="CV36" s="244"/>
      <c r="CW36" s="244"/>
      <c r="CX36" s="244"/>
      <c r="CY36" s="244"/>
      <c r="CZ36" s="244"/>
      <c r="DA36" s="244"/>
      <c r="DB36" s="244"/>
      <c r="DC36" s="244"/>
      <c r="DD36" s="244"/>
      <c r="DE36" s="244"/>
      <c r="DF36" s="244"/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/>
    </row>
    <row r="37" spans="1:121" s="218" customFormat="1" ht="18.75" thickBot="1" x14ac:dyDescent="0.3">
      <c r="A37" s="309"/>
      <c r="B37" s="112">
        <v>18</v>
      </c>
      <c r="C37" s="94" t="s">
        <v>52</v>
      </c>
      <c r="D37" s="106"/>
      <c r="E37" s="113"/>
      <c r="F37" s="114">
        <f t="shared" si="4"/>
        <v>0</v>
      </c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244"/>
      <c r="V37" s="245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244"/>
      <c r="CN37" s="244"/>
      <c r="CO37" s="244"/>
      <c r="CP37" s="244"/>
      <c r="CQ37" s="244"/>
      <c r="CR37" s="244"/>
      <c r="CS37" s="244"/>
      <c r="CT37" s="244"/>
      <c r="CU37" s="244"/>
      <c r="CV37" s="244"/>
      <c r="CW37" s="244"/>
      <c r="CX37" s="244"/>
      <c r="CY37" s="244"/>
      <c r="CZ37" s="244"/>
      <c r="DA37" s="244"/>
      <c r="DB37" s="244"/>
      <c r="DC37" s="244"/>
      <c r="DD37" s="244"/>
      <c r="DE37" s="244"/>
      <c r="DF37" s="244"/>
      <c r="DG37" s="244"/>
      <c r="DH37" s="244"/>
      <c r="DI37" s="244"/>
      <c r="DJ37" s="244"/>
      <c r="DK37" s="244"/>
      <c r="DL37" s="244"/>
      <c r="DM37" s="244"/>
      <c r="DN37" s="244"/>
      <c r="DO37" s="244"/>
      <c r="DP37" s="244"/>
      <c r="DQ37" s="244"/>
    </row>
    <row r="38" spans="1:121" s="218" customFormat="1" ht="18.75" thickBot="1" x14ac:dyDescent="0.3">
      <c r="A38" s="309"/>
      <c r="B38" s="112"/>
      <c r="C38" s="94" t="s">
        <v>53</v>
      </c>
      <c r="D38" s="106"/>
      <c r="E38" s="113"/>
      <c r="F38" s="114">
        <f t="shared" si="4"/>
        <v>0</v>
      </c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244"/>
      <c r="V38" s="245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/>
      <c r="DI38" s="244"/>
      <c r="DJ38" s="244"/>
      <c r="DK38" s="244"/>
      <c r="DL38" s="244"/>
      <c r="DM38" s="244"/>
      <c r="DN38" s="244"/>
      <c r="DO38" s="244"/>
      <c r="DP38" s="244"/>
      <c r="DQ38" s="244"/>
    </row>
    <row r="39" spans="1:121" s="93" customFormat="1" ht="54.75" thickBot="1" x14ac:dyDescent="0.3">
      <c r="A39" s="309"/>
      <c r="B39" s="112">
        <v>12</v>
      </c>
      <c r="C39" s="94" t="s">
        <v>54</v>
      </c>
      <c r="D39" s="106" t="s">
        <v>192</v>
      </c>
      <c r="E39" s="113">
        <f>SUM('[1]IM VIÑA DEL MAR'!$D$20:$D$21,'[1]IM VIÑA DEL MAR'!$D$24:$D$26)</f>
        <v>809740765</v>
      </c>
      <c r="F39" s="114">
        <f t="shared" si="4"/>
        <v>269913588</v>
      </c>
      <c r="G39" s="115"/>
      <c r="H39" s="119"/>
      <c r="I39" s="115">
        <v>202435191</v>
      </c>
      <c r="J39" s="116">
        <v>67478397</v>
      </c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269913588</v>
      </c>
      <c r="T39" s="111">
        <f t="shared" si="1"/>
        <v>0</v>
      </c>
      <c r="U39" s="244"/>
      <c r="V39" s="245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4"/>
      <c r="AZ39" s="244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244"/>
      <c r="CS39" s="244"/>
      <c r="CT39" s="244"/>
      <c r="CU39" s="244"/>
      <c r="CV39" s="244"/>
      <c r="CW39" s="244"/>
      <c r="CX39" s="244"/>
      <c r="CY39" s="244"/>
      <c r="CZ39" s="244"/>
      <c r="DA39" s="244"/>
      <c r="DB39" s="244"/>
      <c r="DC39" s="244"/>
      <c r="DD39" s="244"/>
      <c r="DE39" s="244"/>
      <c r="DF39" s="244"/>
      <c r="DG39" s="244"/>
      <c r="DH39" s="244"/>
      <c r="DI39" s="244"/>
      <c r="DJ39" s="244"/>
      <c r="DK39" s="244"/>
      <c r="DL39" s="244"/>
      <c r="DM39" s="244"/>
      <c r="DN39" s="244"/>
      <c r="DO39" s="244"/>
      <c r="DP39" s="244"/>
      <c r="DQ39" s="244"/>
    </row>
    <row r="40" spans="1:121" s="93" customFormat="1" ht="18.75" thickBot="1" x14ac:dyDescent="0.3">
      <c r="A40" s="309"/>
      <c r="B40" s="112">
        <v>20</v>
      </c>
      <c r="C40" s="94" t="s">
        <v>55</v>
      </c>
      <c r="D40" s="106" t="s">
        <v>31</v>
      </c>
      <c r="E40" s="113"/>
      <c r="F40" s="114">
        <f t="shared" si="4"/>
        <v>0</v>
      </c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244"/>
      <c r="V40" s="245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Y40" s="244"/>
      <c r="AZ40" s="244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  <c r="CN40" s="244"/>
      <c r="CO40" s="244"/>
      <c r="CP40" s="244"/>
      <c r="CQ40" s="244"/>
      <c r="CR40" s="244"/>
      <c r="CS40" s="244"/>
      <c r="CT40" s="244"/>
      <c r="CU40" s="244"/>
      <c r="CV40" s="244"/>
      <c r="CW40" s="244"/>
      <c r="CX40" s="244"/>
      <c r="CY40" s="244"/>
      <c r="CZ40" s="244"/>
      <c r="DA40" s="244"/>
      <c r="DB40" s="244"/>
      <c r="DC40" s="244"/>
      <c r="DD40" s="244"/>
      <c r="DE40" s="244"/>
      <c r="DF40" s="244"/>
      <c r="DG40" s="244"/>
      <c r="DH40" s="244"/>
      <c r="DI40" s="244"/>
      <c r="DJ40" s="244"/>
      <c r="DK40" s="244"/>
      <c r="DL40" s="244"/>
      <c r="DM40" s="244"/>
      <c r="DN40" s="244"/>
      <c r="DO40" s="244"/>
      <c r="DP40" s="244"/>
      <c r="DQ40" s="244"/>
    </row>
    <row r="41" spans="1:121" s="125" customFormat="1" ht="18.75" thickBot="1" x14ac:dyDescent="0.3">
      <c r="A41" s="309"/>
      <c r="B41" s="112">
        <v>13</v>
      </c>
      <c r="C41" s="94" t="s">
        <v>56</v>
      </c>
      <c r="D41" s="106" t="s">
        <v>31</v>
      </c>
      <c r="E41" s="113"/>
      <c r="F41" s="114">
        <f t="shared" si="4"/>
        <v>34777588</v>
      </c>
      <c r="G41" s="115">
        <v>8873065</v>
      </c>
      <c r="H41" s="115">
        <v>8515729</v>
      </c>
      <c r="I41" s="115">
        <v>8694397</v>
      </c>
      <c r="J41" s="116">
        <v>8694397</v>
      </c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34777588</v>
      </c>
      <c r="T41" s="111">
        <f t="shared" si="1"/>
        <v>0</v>
      </c>
      <c r="U41" s="246"/>
      <c r="V41" s="245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  <c r="CU41" s="246"/>
      <c r="CV41" s="246"/>
      <c r="CW41" s="246"/>
      <c r="CX41" s="246"/>
      <c r="CY41" s="246"/>
      <c r="CZ41" s="246"/>
      <c r="DA41" s="246"/>
      <c r="DB41" s="246"/>
      <c r="DC41" s="246"/>
      <c r="DD41" s="246"/>
      <c r="DE41" s="246"/>
      <c r="DF41" s="246"/>
      <c r="DG41" s="246"/>
      <c r="DH41" s="246"/>
      <c r="DI41" s="246"/>
      <c r="DJ41" s="246"/>
      <c r="DK41" s="246"/>
      <c r="DL41" s="246"/>
      <c r="DM41" s="246"/>
      <c r="DN41" s="246"/>
      <c r="DO41" s="246"/>
      <c r="DP41" s="246"/>
      <c r="DQ41" s="246"/>
    </row>
    <row r="42" spans="1:121" s="125" customFormat="1" ht="18.75" thickBot="1" x14ac:dyDescent="0.3">
      <c r="A42" s="309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246"/>
      <c r="V42" s="245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/>
      <c r="CR42" s="246"/>
      <c r="CS42" s="246"/>
      <c r="CT42" s="246"/>
      <c r="CU42" s="246"/>
      <c r="CV42" s="246"/>
      <c r="CW42" s="246"/>
      <c r="CX42" s="246"/>
      <c r="CY42" s="246"/>
      <c r="CZ42" s="246"/>
      <c r="DA42" s="246"/>
      <c r="DB42" s="246"/>
      <c r="DC42" s="246"/>
      <c r="DD42" s="246"/>
      <c r="DE42" s="246"/>
      <c r="DF42" s="246"/>
      <c r="DG42" s="246"/>
      <c r="DH42" s="246"/>
      <c r="DI42" s="246"/>
      <c r="DJ42" s="246"/>
      <c r="DK42" s="246"/>
      <c r="DL42" s="246"/>
      <c r="DM42" s="246"/>
      <c r="DN42" s="246"/>
      <c r="DO42" s="246"/>
      <c r="DP42" s="246"/>
      <c r="DQ42" s="246"/>
    </row>
    <row r="43" spans="1:121" s="125" customFormat="1" ht="18.75" thickBot="1" x14ac:dyDescent="0.3">
      <c r="A43" s="309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291"/>
      <c r="V43" s="245"/>
      <c r="W43" s="291"/>
      <c r="X43" s="291"/>
      <c r="Y43" s="291"/>
      <c r="Z43" s="291"/>
      <c r="AA43" s="291"/>
      <c r="AB43" s="292"/>
      <c r="AC43" s="293"/>
      <c r="AD43" s="291"/>
      <c r="AE43" s="291"/>
      <c r="AF43" s="291"/>
      <c r="AG43" s="291"/>
      <c r="AH43" s="291"/>
      <c r="AI43" s="291"/>
      <c r="AJ43" s="294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</row>
    <row r="44" spans="1:121" s="125" customFormat="1" ht="18.75" thickBot="1" x14ac:dyDescent="0.3">
      <c r="A44" s="309"/>
      <c r="B44" s="112">
        <v>24</v>
      </c>
      <c r="C44" s="94" t="s">
        <v>59</v>
      </c>
      <c r="D44" s="106"/>
      <c r="E44" s="113"/>
      <c r="F44" s="114"/>
      <c r="G44" s="115"/>
      <c r="H44" s="115"/>
      <c r="I44" s="115"/>
      <c r="J44" s="116"/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0</v>
      </c>
      <c r="T44" s="111">
        <f t="shared" si="1"/>
        <v>0</v>
      </c>
      <c r="U44" s="291"/>
      <c r="V44" s="245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4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  <c r="CT44" s="246"/>
      <c r="CU44" s="246"/>
      <c r="CV44" s="246"/>
      <c r="CW44" s="246"/>
      <c r="CX44" s="246"/>
      <c r="CY44" s="246"/>
      <c r="CZ44" s="246"/>
      <c r="DA44" s="246"/>
      <c r="DB44" s="246"/>
      <c r="DC44" s="246"/>
      <c r="DD44" s="246"/>
      <c r="DE44" s="246"/>
      <c r="DF44" s="246"/>
      <c r="DG44" s="246"/>
      <c r="DH44" s="246"/>
      <c r="DI44" s="246"/>
      <c r="DJ44" s="246"/>
      <c r="DK44" s="246"/>
      <c r="DL44" s="246"/>
      <c r="DM44" s="246"/>
      <c r="DN44" s="246"/>
      <c r="DO44" s="246"/>
      <c r="DP44" s="246"/>
      <c r="DQ44" s="246"/>
    </row>
    <row r="45" spans="1:121" s="125" customFormat="1" ht="18.75" thickBot="1" x14ac:dyDescent="0.3">
      <c r="A45" s="309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291"/>
      <c r="V45" s="245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4"/>
      <c r="AK45" s="246"/>
      <c r="AL45" s="246"/>
      <c r="AM45" s="246"/>
      <c r="AN45" s="246"/>
      <c r="AO45" s="246"/>
      <c r="AP45" s="246"/>
      <c r="AQ45" s="246"/>
      <c r="AR45" s="246"/>
      <c r="AS45" s="246"/>
      <c r="AT45" s="246"/>
      <c r="AU45" s="246"/>
      <c r="AV45" s="246"/>
      <c r="AW45" s="246"/>
      <c r="AX45" s="246"/>
      <c r="AY45" s="246"/>
      <c r="AZ45" s="246"/>
      <c r="BA45" s="246"/>
      <c r="BB45" s="246"/>
      <c r="BC45" s="246"/>
      <c r="BD45" s="246"/>
      <c r="BE45" s="246"/>
      <c r="BF45" s="246"/>
      <c r="BG45" s="246"/>
      <c r="BH45" s="246"/>
      <c r="BI45" s="246"/>
      <c r="BJ45" s="246"/>
      <c r="BK45" s="246"/>
      <c r="BL45" s="246"/>
      <c r="BM45" s="246"/>
      <c r="BN45" s="246"/>
      <c r="BO45" s="246"/>
      <c r="BP45" s="246"/>
      <c r="BQ45" s="246"/>
      <c r="BR45" s="246"/>
      <c r="BS45" s="246"/>
      <c r="BT45" s="246"/>
      <c r="BU45" s="246"/>
      <c r="BV45" s="246"/>
      <c r="BW45" s="246"/>
      <c r="BX45" s="246"/>
      <c r="BY45" s="246"/>
      <c r="BZ45" s="246"/>
      <c r="CA45" s="246"/>
      <c r="CB45" s="246"/>
      <c r="CC45" s="246"/>
      <c r="CD45" s="246"/>
      <c r="CE45" s="246"/>
      <c r="CF45" s="246"/>
      <c r="CG45" s="246"/>
      <c r="CH45" s="246"/>
      <c r="CI45" s="246"/>
      <c r="CJ45" s="246"/>
      <c r="CK45" s="246"/>
      <c r="CL45" s="246"/>
      <c r="CM45" s="246"/>
      <c r="CN45" s="246"/>
      <c r="CO45" s="246"/>
      <c r="CP45" s="246"/>
      <c r="CQ45" s="246"/>
      <c r="CR45" s="246"/>
      <c r="CS45" s="246"/>
      <c r="CT45" s="246"/>
      <c r="CU45" s="246"/>
      <c r="CV45" s="246"/>
      <c r="CW45" s="246"/>
      <c r="CX45" s="246"/>
      <c r="CY45" s="246"/>
      <c r="CZ45" s="246"/>
      <c r="DA45" s="246"/>
      <c r="DB45" s="246"/>
      <c r="DC45" s="246"/>
      <c r="DD45" s="246"/>
      <c r="DE45" s="246"/>
      <c r="DF45" s="246"/>
      <c r="DG45" s="246"/>
      <c r="DH45" s="246"/>
      <c r="DI45" s="246"/>
      <c r="DJ45" s="246"/>
      <c r="DK45" s="246"/>
      <c r="DL45" s="246"/>
      <c r="DM45" s="246"/>
      <c r="DN45" s="246"/>
      <c r="DO45" s="246"/>
      <c r="DP45" s="246"/>
      <c r="DQ45" s="246"/>
    </row>
    <row r="46" spans="1:121" s="125" customFormat="1" ht="18.75" thickBot="1" x14ac:dyDescent="0.3">
      <c r="A46" s="309"/>
      <c r="B46" s="112">
        <v>14</v>
      </c>
      <c r="C46" s="94" t="s">
        <v>61</v>
      </c>
      <c r="D46" s="106"/>
      <c r="E46" s="120"/>
      <c r="F46" s="114"/>
      <c r="G46" s="115"/>
      <c r="H46" s="115"/>
      <c r="I46" s="115"/>
      <c r="J46" s="116"/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0</v>
      </c>
      <c r="T46" s="111">
        <f t="shared" si="1"/>
        <v>0</v>
      </c>
      <c r="U46" s="291"/>
      <c r="V46" s="245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4"/>
      <c r="AK46" s="246"/>
      <c r="AL46" s="246"/>
      <c r="AM46" s="246"/>
      <c r="AN46" s="246"/>
      <c r="AO46" s="246"/>
      <c r="AP46" s="246"/>
      <c r="AQ46" s="246"/>
      <c r="AR46" s="246"/>
      <c r="AS46" s="246"/>
      <c r="AT46" s="246"/>
      <c r="AU46" s="246"/>
      <c r="AV46" s="246"/>
      <c r="AW46" s="246"/>
      <c r="AX46" s="246"/>
      <c r="AY46" s="246"/>
      <c r="AZ46" s="246"/>
      <c r="BA46" s="246"/>
      <c r="BB46" s="246"/>
      <c r="BC46" s="246"/>
      <c r="BD46" s="246"/>
      <c r="BE46" s="246"/>
      <c r="BF46" s="246"/>
      <c r="BG46" s="246"/>
      <c r="BH46" s="246"/>
      <c r="BI46" s="246"/>
      <c r="BJ46" s="246"/>
      <c r="BK46" s="246"/>
      <c r="BL46" s="246"/>
      <c r="BM46" s="246"/>
      <c r="BN46" s="246"/>
      <c r="BO46" s="246"/>
      <c r="BP46" s="246"/>
      <c r="BQ46" s="246"/>
      <c r="BR46" s="246"/>
      <c r="BS46" s="246"/>
      <c r="BT46" s="246"/>
      <c r="BU46" s="246"/>
      <c r="BV46" s="246"/>
      <c r="BW46" s="246"/>
      <c r="BX46" s="246"/>
      <c r="BY46" s="246"/>
      <c r="BZ46" s="246"/>
      <c r="CA46" s="246"/>
      <c r="CB46" s="246"/>
      <c r="CC46" s="246"/>
      <c r="CD46" s="246"/>
      <c r="CE46" s="246"/>
      <c r="CF46" s="246"/>
      <c r="CG46" s="246"/>
      <c r="CH46" s="246"/>
      <c r="CI46" s="246"/>
      <c r="CJ46" s="246"/>
      <c r="CK46" s="246"/>
      <c r="CL46" s="246"/>
      <c r="CM46" s="246"/>
      <c r="CN46" s="246"/>
      <c r="CO46" s="246"/>
      <c r="CP46" s="246"/>
      <c r="CQ46" s="246"/>
      <c r="CR46" s="246"/>
      <c r="CS46" s="246"/>
      <c r="CT46" s="246"/>
      <c r="CU46" s="246"/>
      <c r="CV46" s="246"/>
      <c r="CW46" s="246"/>
      <c r="CX46" s="246"/>
      <c r="CY46" s="246"/>
      <c r="CZ46" s="246"/>
      <c r="DA46" s="246"/>
      <c r="DB46" s="246"/>
      <c r="DC46" s="246"/>
      <c r="DD46" s="246"/>
      <c r="DE46" s="246"/>
      <c r="DF46" s="246"/>
      <c r="DG46" s="246"/>
      <c r="DH46" s="246"/>
      <c r="DI46" s="246"/>
      <c r="DJ46" s="246"/>
      <c r="DK46" s="246"/>
      <c r="DL46" s="246"/>
      <c r="DM46" s="246"/>
      <c r="DN46" s="246"/>
      <c r="DO46" s="246"/>
      <c r="DP46" s="246"/>
      <c r="DQ46" s="246"/>
    </row>
    <row r="47" spans="1:121" s="125" customFormat="1" ht="18.75" thickBot="1" x14ac:dyDescent="0.3">
      <c r="A47" s="309"/>
      <c r="B47" s="112">
        <v>15</v>
      </c>
      <c r="C47" s="94" t="s">
        <v>62</v>
      </c>
      <c r="D47" s="106"/>
      <c r="E47" s="120"/>
      <c r="F47" s="114"/>
      <c r="G47" s="115"/>
      <c r="H47" s="115"/>
      <c r="I47" s="115"/>
      <c r="J47" s="116"/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0</v>
      </c>
      <c r="T47" s="111">
        <f t="shared" si="1"/>
        <v>0</v>
      </c>
      <c r="U47" s="291"/>
      <c r="V47" s="245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4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  <c r="CJ47" s="246"/>
      <c r="CK47" s="246"/>
      <c r="CL47" s="246"/>
      <c r="CM47" s="246"/>
      <c r="CN47" s="246"/>
      <c r="CO47" s="246"/>
      <c r="CP47" s="246"/>
      <c r="CQ47" s="246"/>
      <c r="CR47" s="246"/>
      <c r="CS47" s="246"/>
      <c r="CT47" s="246"/>
      <c r="CU47" s="246"/>
      <c r="CV47" s="246"/>
      <c r="CW47" s="246"/>
      <c r="CX47" s="246"/>
      <c r="CY47" s="246"/>
      <c r="CZ47" s="246"/>
      <c r="DA47" s="246"/>
      <c r="DB47" s="246"/>
      <c r="DC47" s="246"/>
      <c r="DD47" s="246"/>
      <c r="DE47" s="246"/>
      <c r="DF47" s="246"/>
      <c r="DG47" s="246"/>
      <c r="DH47" s="246"/>
      <c r="DI47" s="246"/>
      <c r="DJ47" s="246"/>
      <c r="DK47" s="246"/>
      <c r="DL47" s="246"/>
      <c r="DM47" s="246"/>
      <c r="DN47" s="246"/>
      <c r="DO47" s="246"/>
      <c r="DP47" s="246"/>
      <c r="DQ47" s="246"/>
    </row>
    <row r="48" spans="1:121" s="125" customFormat="1" ht="18.75" thickBot="1" x14ac:dyDescent="0.3">
      <c r="A48" s="309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291"/>
      <c r="V48" s="245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4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6"/>
      <c r="AV48" s="246"/>
      <c r="AW48" s="246"/>
      <c r="AX48" s="246"/>
      <c r="AY48" s="246"/>
      <c r="AZ48" s="246"/>
      <c r="BA48" s="246"/>
      <c r="BB48" s="246"/>
      <c r="BC48" s="246"/>
      <c r="BD48" s="246"/>
      <c r="BE48" s="246"/>
      <c r="BF48" s="246"/>
      <c r="BG48" s="246"/>
      <c r="BH48" s="246"/>
      <c r="BI48" s="246"/>
      <c r="BJ48" s="246"/>
      <c r="BK48" s="246"/>
      <c r="BL48" s="246"/>
      <c r="BM48" s="246"/>
      <c r="BN48" s="246"/>
      <c r="BO48" s="246"/>
      <c r="BP48" s="246"/>
      <c r="BQ48" s="246"/>
      <c r="BR48" s="246"/>
      <c r="BS48" s="246"/>
      <c r="BT48" s="246"/>
      <c r="BU48" s="246"/>
      <c r="BV48" s="246"/>
      <c r="BW48" s="246"/>
      <c r="BX48" s="246"/>
      <c r="BY48" s="246"/>
      <c r="BZ48" s="246"/>
      <c r="CA48" s="246"/>
      <c r="CB48" s="246"/>
      <c r="CC48" s="246"/>
      <c r="CD48" s="246"/>
      <c r="CE48" s="246"/>
      <c r="CF48" s="246"/>
      <c r="CG48" s="246"/>
      <c r="CH48" s="246"/>
      <c r="CI48" s="246"/>
      <c r="CJ48" s="246"/>
      <c r="CK48" s="246"/>
      <c r="CL48" s="246"/>
      <c r="CM48" s="246"/>
      <c r="CN48" s="246"/>
      <c r="CO48" s="246"/>
      <c r="CP48" s="246"/>
      <c r="CQ48" s="246"/>
      <c r="CR48" s="246"/>
      <c r="CS48" s="246"/>
      <c r="CT48" s="246"/>
      <c r="CU48" s="246"/>
      <c r="CV48" s="246"/>
      <c r="CW48" s="246"/>
      <c r="CX48" s="246"/>
      <c r="CY48" s="246"/>
      <c r="CZ48" s="246"/>
      <c r="DA48" s="246"/>
      <c r="DB48" s="246"/>
      <c r="DC48" s="246"/>
      <c r="DD48" s="246"/>
      <c r="DE48" s="246"/>
      <c r="DF48" s="246"/>
      <c r="DG48" s="246"/>
      <c r="DH48" s="246"/>
      <c r="DI48" s="246"/>
      <c r="DJ48" s="246"/>
      <c r="DK48" s="246"/>
      <c r="DL48" s="246"/>
      <c r="DM48" s="246"/>
      <c r="DN48" s="246"/>
      <c r="DO48" s="246"/>
      <c r="DP48" s="246"/>
      <c r="DQ48" s="246"/>
    </row>
    <row r="49" spans="1:121" s="125" customFormat="1" ht="18.75" thickBot="1" x14ac:dyDescent="0.3">
      <c r="A49" s="309"/>
      <c r="B49" s="112">
        <v>16</v>
      </c>
      <c r="C49" s="94" t="s">
        <v>64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291"/>
      <c r="V49" s="245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4"/>
      <c r="AK49" s="246"/>
      <c r="AL49" s="246"/>
      <c r="AM49" s="246"/>
      <c r="AN49" s="246"/>
      <c r="AO49" s="246"/>
      <c r="AP49" s="246"/>
      <c r="AQ49" s="246"/>
      <c r="AR49" s="246"/>
      <c r="AS49" s="246"/>
      <c r="AT49" s="246"/>
      <c r="AU49" s="246"/>
      <c r="AV49" s="246"/>
      <c r="AW49" s="246"/>
      <c r="AX49" s="246"/>
      <c r="AY49" s="246"/>
      <c r="AZ49" s="246"/>
      <c r="BA49" s="246"/>
      <c r="BB49" s="246"/>
      <c r="BC49" s="246"/>
      <c r="BD49" s="246"/>
      <c r="BE49" s="246"/>
      <c r="BF49" s="246"/>
      <c r="BG49" s="246"/>
      <c r="BH49" s="246"/>
      <c r="BI49" s="246"/>
      <c r="BJ49" s="246"/>
      <c r="BK49" s="246"/>
      <c r="BL49" s="246"/>
      <c r="BM49" s="246"/>
      <c r="BN49" s="246"/>
      <c r="BO49" s="246"/>
      <c r="BP49" s="246"/>
      <c r="BQ49" s="246"/>
      <c r="BR49" s="246"/>
      <c r="BS49" s="246"/>
      <c r="BT49" s="246"/>
      <c r="BU49" s="246"/>
      <c r="BV49" s="246"/>
      <c r="BW49" s="246"/>
      <c r="BX49" s="246"/>
      <c r="BY49" s="246"/>
      <c r="BZ49" s="246"/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246"/>
      <c r="CL49" s="246"/>
      <c r="CM49" s="246"/>
      <c r="CN49" s="246"/>
      <c r="CO49" s="246"/>
      <c r="CP49" s="246"/>
      <c r="CQ49" s="246"/>
      <c r="CR49" s="246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6"/>
      <c r="DJ49" s="246"/>
      <c r="DK49" s="246"/>
      <c r="DL49" s="246"/>
      <c r="DM49" s="246"/>
      <c r="DN49" s="246"/>
      <c r="DO49" s="246"/>
      <c r="DP49" s="246"/>
      <c r="DQ49" s="246"/>
    </row>
    <row r="50" spans="1:121" s="125" customFormat="1" ht="18.75" thickBot="1" x14ac:dyDescent="0.3">
      <c r="A50" s="309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291"/>
      <c r="V50" s="245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4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6"/>
      <c r="BN50" s="246"/>
      <c r="BO50" s="246"/>
      <c r="BP50" s="246"/>
      <c r="BQ50" s="24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246"/>
      <c r="CL50" s="246"/>
      <c r="CM50" s="246"/>
      <c r="CN50" s="246"/>
      <c r="CO50" s="246"/>
      <c r="CP50" s="246"/>
      <c r="CQ50" s="246"/>
      <c r="CR50" s="246"/>
      <c r="CS50" s="246"/>
      <c r="CT50" s="246"/>
      <c r="CU50" s="246"/>
      <c r="CV50" s="246"/>
      <c r="CW50" s="246"/>
      <c r="CX50" s="246"/>
      <c r="CY50" s="246"/>
      <c r="CZ50" s="246"/>
      <c r="DA50" s="246"/>
      <c r="DB50" s="246"/>
      <c r="DC50" s="246"/>
      <c r="DD50" s="246"/>
      <c r="DE50" s="246"/>
      <c r="DF50" s="246"/>
      <c r="DG50" s="246"/>
      <c r="DH50" s="246"/>
      <c r="DI50" s="246"/>
      <c r="DJ50" s="246"/>
      <c r="DK50" s="246"/>
      <c r="DL50" s="246"/>
      <c r="DM50" s="246"/>
      <c r="DN50" s="246"/>
      <c r="DO50" s="246"/>
      <c r="DP50" s="246"/>
      <c r="DQ50" s="246"/>
    </row>
    <row r="51" spans="1:121" s="125" customFormat="1" ht="36.75" thickBot="1" x14ac:dyDescent="0.3">
      <c r="A51" s="309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291"/>
      <c r="V51" s="245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4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  <c r="CQ51" s="246"/>
      <c r="CR51" s="246"/>
      <c r="CS51" s="246"/>
      <c r="CT51" s="246"/>
      <c r="CU51" s="246"/>
      <c r="CV51" s="246"/>
      <c r="CW51" s="246"/>
      <c r="CX51" s="246"/>
      <c r="CY51" s="246"/>
      <c r="CZ51" s="246"/>
      <c r="DA51" s="246"/>
      <c r="DB51" s="246"/>
      <c r="DC51" s="246"/>
      <c r="DD51" s="246"/>
      <c r="DE51" s="246"/>
      <c r="DF51" s="246"/>
      <c r="DG51" s="246"/>
      <c r="DH51" s="246"/>
      <c r="DI51" s="246"/>
      <c r="DJ51" s="246"/>
      <c r="DK51" s="246"/>
      <c r="DL51" s="246"/>
      <c r="DM51" s="246"/>
      <c r="DN51" s="246"/>
      <c r="DO51" s="246"/>
      <c r="DP51" s="246"/>
      <c r="DQ51" s="246"/>
    </row>
    <row r="52" spans="1:121" s="125" customFormat="1" ht="18.75" thickBot="1" x14ac:dyDescent="0.3">
      <c r="A52" s="309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291"/>
      <c r="V52" s="245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4"/>
      <c r="AK52" s="246"/>
      <c r="AL52" s="246"/>
      <c r="AM52" s="246"/>
      <c r="AN52" s="246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  <c r="CN52" s="246"/>
      <c r="CO52" s="246"/>
      <c r="CP52" s="246"/>
      <c r="CQ52" s="246"/>
      <c r="CR52" s="246"/>
      <c r="CS52" s="246"/>
      <c r="CT52" s="246"/>
      <c r="CU52" s="246"/>
      <c r="CV52" s="246"/>
      <c r="CW52" s="246"/>
      <c r="CX52" s="246"/>
      <c r="CY52" s="246"/>
      <c r="CZ52" s="246"/>
      <c r="DA52" s="246"/>
      <c r="DB52" s="246"/>
      <c r="DC52" s="246"/>
      <c r="DD52" s="246"/>
      <c r="DE52" s="246"/>
      <c r="DF52" s="246"/>
      <c r="DG52" s="246"/>
      <c r="DH52" s="246"/>
      <c r="DI52" s="246"/>
      <c r="DJ52" s="246"/>
      <c r="DK52" s="246"/>
      <c r="DL52" s="246"/>
      <c r="DM52" s="246"/>
      <c r="DN52" s="246"/>
      <c r="DO52" s="246"/>
      <c r="DP52" s="246"/>
      <c r="DQ52" s="246"/>
    </row>
    <row r="53" spans="1:121" s="125" customFormat="1" ht="36.75" thickBot="1" x14ac:dyDescent="0.3">
      <c r="A53" s="309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291"/>
      <c r="V53" s="245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4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  <c r="CU53" s="246"/>
      <c r="CV53" s="246"/>
      <c r="CW53" s="246"/>
      <c r="CX53" s="246"/>
      <c r="CY53" s="246"/>
      <c r="CZ53" s="246"/>
      <c r="DA53" s="246"/>
      <c r="DB53" s="246"/>
      <c r="DC53" s="246"/>
      <c r="DD53" s="246"/>
      <c r="DE53" s="246"/>
      <c r="DF53" s="246"/>
      <c r="DG53" s="246"/>
      <c r="DH53" s="246"/>
      <c r="DI53" s="246"/>
      <c r="DJ53" s="246"/>
      <c r="DK53" s="246"/>
      <c r="DL53" s="246"/>
      <c r="DM53" s="246"/>
      <c r="DN53" s="246"/>
      <c r="DO53" s="246"/>
      <c r="DP53" s="246"/>
      <c r="DQ53" s="246"/>
    </row>
    <row r="54" spans="1:121" s="125" customFormat="1" ht="18.75" thickBot="1" x14ac:dyDescent="0.3">
      <c r="A54" s="309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291"/>
      <c r="V54" s="245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4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6"/>
      <c r="AV54" s="246"/>
      <c r="AW54" s="246"/>
      <c r="AX54" s="246"/>
      <c r="AY54" s="246"/>
      <c r="AZ54" s="246"/>
      <c r="BA54" s="246"/>
      <c r="BB54" s="246"/>
      <c r="BC54" s="246"/>
      <c r="BD54" s="246"/>
      <c r="BE54" s="246"/>
      <c r="BF54" s="246"/>
      <c r="BG54" s="246"/>
      <c r="BH54" s="246"/>
      <c r="BI54" s="246"/>
      <c r="BJ54" s="246"/>
      <c r="BK54" s="246"/>
      <c r="BL54" s="246"/>
      <c r="BM54" s="246"/>
      <c r="BN54" s="246"/>
      <c r="BO54" s="246"/>
      <c r="BP54" s="246"/>
      <c r="BQ54" s="246"/>
      <c r="BR54" s="246"/>
      <c r="BS54" s="246"/>
      <c r="BT54" s="246"/>
      <c r="BU54" s="246"/>
      <c r="BV54" s="246"/>
      <c r="BW54" s="246"/>
      <c r="BX54" s="246"/>
      <c r="BY54" s="246"/>
      <c r="BZ54" s="246"/>
      <c r="CA54" s="246"/>
      <c r="CB54" s="246"/>
      <c r="CC54" s="246"/>
      <c r="CD54" s="246"/>
      <c r="CE54" s="246"/>
      <c r="CF54" s="246"/>
      <c r="CG54" s="246"/>
      <c r="CH54" s="246"/>
      <c r="CI54" s="246"/>
      <c r="CJ54" s="246"/>
      <c r="CK54" s="246"/>
      <c r="CL54" s="246"/>
      <c r="CM54" s="246"/>
      <c r="CN54" s="246"/>
      <c r="CO54" s="246"/>
      <c r="CP54" s="246"/>
      <c r="CQ54" s="246"/>
      <c r="CR54" s="246"/>
      <c r="CS54" s="246"/>
      <c r="CT54" s="246"/>
      <c r="CU54" s="246"/>
      <c r="CV54" s="246"/>
      <c r="CW54" s="246"/>
      <c r="CX54" s="246"/>
      <c r="CY54" s="246"/>
      <c r="CZ54" s="246"/>
      <c r="DA54" s="246"/>
      <c r="DB54" s="246"/>
      <c r="DC54" s="246"/>
      <c r="DD54" s="246"/>
      <c r="DE54" s="246"/>
      <c r="DF54" s="246"/>
      <c r="DG54" s="246"/>
      <c r="DH54" s="246"/>
      <c r="DI54" s="246"/>
      <c r="DJ54" s="246"/>
      <c r="DK54" s="246"/>
      <c r="DL54" s="246"/>
      <c r="DM54" s="246"/>
      <c r="DN54" s="246"/>
      <c r="DO54" s="246"/>
      <c r="DP54" s="246"/>
      <c r="DQ54" s="246"/>
    </row>
    <row r="55" spans="1:121" s="125" customFormat="1" ht="18.75" thickBot="1" x14ac:dyDescent="0.3">
      <c r="A55" s="309"/>
      <c r="B55" s="112">
        <v>18</v>
      </c>
      <c r="C55" s="94" t="s">
        <v>70</v>
      </c>
      <c r="D55" s="106">
        <v>1579</v>
      </c>
      <c r="E55" s="122">
        <v>3447928</v>
      </c>
      <c r="F55" s="114">
        <f>+J55</f>
        <v>2413549.5999999996</v>
      </c>
      <c r="G55" s="115"/>
      <c r="H55" s="115"/>
      <c r="I55" s="115"/>
      <c r="J55" s="116">
        <v>2413549.5999999996</v>
      </c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2413549.5999999996</v>
      </c>
      <c r="T55" s="111">
        <f t="shared" si="1"/>
        <v>0</v>
      </c>
      <c r="U55" s="291"/>
      <c r="V55" s="245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4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  <c r="CJ55" s="246"/>
      <c r="CK55" s="246"/>
      <c r="CL55" s="246"/>
      <c r="CM55" s="246"/>
      <c r="CN55" s="246"/>
      <c r="CO55" s="246"/>
      <c r="CP55" s="246"/>
      <c r="CQ55" s="246"/>
      <c r="CR55" s="246"/>
      <c r="CS55" s="246"/>
      <c r="CT55" s="246"/>
      <c r="CU55" s="246"/>
      <c r="CV55" s="246"/>
      <c r="CW55" s="246"/>
      <c r="CX55" s="246"/>
      <c r="CY55" s="246"/>
      <c r="CZ55" s="246"/>
      <c r="DA55" s="246"/>
      <c r="DB55" s="246"/>
      <c r="DC55" s="246"/>
      <c r="DD55" s="246"/>
      <c r="DE55" s="246"/>
      <c r="DF55" s="246"/>
      <c r="DG55" s="246"/>
      <c r="DH55" s="246"/>
      <c r="DI55" s="246"/>
      <c r="DJ55" s="246"/>
      <c r="DK55" s="246"/>
      <c r="DL55" s="246"/>
      <c r="DM55" s="246"/>
      <c r="DN55" s="246"/>
      <c r="DO55" s="246"/>
      <c r="DP55" s="246"/>
      <c r="DQ55" s="246"/>
    </row>
    <row r="56" spans="1:121" s="125" customFormat="1" ht="18.75" thickBot="1" x14ac:dyDescent="0.3">
      <c r="A56" s="309"/>
      <c r="B56" s="112">
        <v>19</v>
      </c>
      <c r="C56" s="94" t="s">
        <v>71</v>
      </c>
      <c r="D56" s="106">
        <v>1579</v>
      </c>
      <c r="E56" s="113">
        <v>125023500</v>
      </c>
      <c r="F56" s="114">
        <f>+J56</f>
        <v>87516450</v>
      </c>
      <c r="G56" s="115"/>
      <c r="H56" s="115"/>
      <c r="I56" s="115"/>
      <c r="J56" s="116">
        <v>87516450</v>
      </c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87516450</v>
      </c>
      <c r="T56" s="111">
        <f t="shared" si="1"/>
        <v>0</v>
      </c>
      <c r="U56" s="291"/>
      <c r="V56" s="245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4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  <c r="BZ56" s="246"/>
      <c r="CA56" s="246"/>
      <c r="CB56" s="246"/>
      <c r="CC56" s="246"/>
      <c r="CD56" s="246"/>
      <c r="CE56" s="246"/>
      <c r="CF56" s="246"/>
      <c r="CG56" s="246"/>
      <c r="CH56" s="246"/>
      <c r="CI56" s="246"/>
      <c r="CJ56" s="246"/>
      <c r="CK56" s="246"/>
      <c r="CL56" s="246"/>
      <c r="CM56" s="246"/>
      <c r="CN56" s="246"/>
      <c r="CO56" s="246"/>
      <c r="CP56" s="246"/>
      <c r="CQ56" s="246"/>
      <c r="CR56" s="246"/>
      <c r="CS56" s="246"/>
      <c r="CT56" s="246"/>
      <c r="CU56" s="246"/>
      <c r="CV56" s="246"/>
      <c r="CW56" s="246"/>
      <c r="CX56" s="246"/>
      <c r="CY56" s="246"/>
      <c r="CZ56" s="246"/>
      <c r="DA56" s="246"/>
      <c r="DB56" s="246"/>
      <c r="DC56" s="246"/>
      <c r="DD56" s="246"/>
      <c r="DE56" s="246"/>
      <c r="DF56" s="246"/>
      <c r="DG56" s="246"/>
      <c r="DH56" s="246"/>
      <c r="DI56" s="246"/>
      <c r="DJ56" s="246"/>
      <c r="DK56" s="246"/>
      <c r="DL56" s="246"/>
      <c r="DM56" s="246"/>
      <c r="DN56" s="246"/>
      <c r="DO56" s="246"/>
      <c r="DP56" s="246"/>
      <c r="DQ56" s="246"/>
    </row>
    <row r="57" spans="1:121" s="125" customFormat="1" ht="36.75" thickBot="1" x14ac:dyDescent="0.3">
      <c r="A57" s="309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291"/>
      <c r="V57" s="245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4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  <c r="CD57" s="246"/>
      <c r="CE57" s="246"/>
      <c r="CF57" s="246"/>
      <c r="CG57" s="246"/>
      <c r="CH57" s="246"/>
      <c r="CI57" s="246"/>
      <c r="CJ57" s="246"/>
      <c r="CK57" s="246"/>
      <c r="CL57" s="246"/>
      <c r="CM57" s="246"/>
      <c r="CN57" s="246"/>
      <c r="CO57" s="246"/>
      <c r="CP57" s="246"/>
      <c r="CQ57" s="246"/>
      <c r="CR57" s="246"/>
      <c r="CS57" s="246"/>
      <c r="CT57" s="246"/>
      <c r="CU57" s="246"/>
      <c r="CV57" s="246"/>
      <c r="CW57" s="246"/>
      <c r="CX57" s="246"/>
      <c r="CY57" s="246"/>
      <c r="CZ57" s="246"/>
      <c r="DA57" s="246"/>
      <c r="DB57" s="246"/>
      <c r="DC57" s="246"/>
      <c r="DD57" s="246"/>
      <c r="DE57" s="246"/>
      <c r="DF57" s="246"/>
      <c r="DG57" s="246"/>
      <c r="DH57" s="246"/>
      <c r="DI57" s="246"/>
      <c r="DJ57" s="246"/>
      <c r="DK57" s="246"/>
      <c r="DL57" s="246"/>
      <c r="DM57" s="246"/>
      <c r="DN57" s="246"/>
      <c r="DO57" s="246"/>
      <c r="DP57" s="246"/>
      <c r="DQ57" s="246"/>
    </row>
    <row r="58" spans="1:121" s="125" customFormat="1" ht="18.75" thickBot="1" x14ac:dyDescent="0.3">
      <c r="A58" s="309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291"/>
      <c r="V58" s="245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4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6"/>
      <c r="BH58" s="246"/>
      <c r="BI58" s="246"/>
      <c r="BJ58" s="246"/>
      <c r="BK58" s="246"/>
      <c r="BL58" s="246"/>
      <c r="BM58" s="246"/>
      <c r="BN58" s="246"/>
      <c r="BO58" s="246"/>
      <c r="BP58" s="246"/>
      <c r="BQ58" s="246"/>
      <c r="BR58" s="246"/>
      <c r="BS58" s="246"/>
      <c r="BT58" s="246"/>
      <c r="BU58" s="246"/>
      <c r="BV58" s="246"/>
      <c r="BW58" s="246"/>
      <c r="BX58" s="246"/>
      <c r="BY58" s="246"/>
      <c r="BZ58" s="246"/>
      <c r="CA58" s="246"/>
      <c r="CB58" s="246"/>
      <c r="CC58" s="246"/>
      <c r="CD58" s="246"/>
      <c r="CE58" s="246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246"/>
      <c r="CQ58" s="246"/>
      <c r="CR58" s="246"/>
      <c r="CS58" s="246"/>
      <c r="CT58" s="246"/>
      <c r="CU58" s="246"/>
      <c r="CV58" s="246"/>
      <c r="CW58" s="246"/>
      <c r="CX58" s="246"/>
      <c r="CY58" s="246"/>
      <c r="CZ58" s="246"/>
      <c r="DA58" s="246"/>
      <c r="DB58" s="246"/>
      <c r="DC58" s="246"/>
      <c r="DD58" s="246"/>
      <c r="DE58" s="246"/>
      <c r="DF58" s="246"/>
      <c r="DG58" s="246"/>
      <c r="DH58" s="246"/>
      <c r="DI58" s="246"/>
      <c r="DJ58" s="246"/>
      <c r="DK58" s="246"/>
      <c r="DL58" s="246"/>
      <c r="DM58" s="246"/>
      <c r="DN58" s="246"/>
      <c r="DO58" s="246"/>
      <c r="DP58" s="246"/>
      <c r="DQ58" s="246"/>
    </row>
    <row r="59" spans="1:121" s="125" customFormat="1" ht="18.75" thickBot="1" x14ac:dyDescent="0.3">
      <c r="A59" s="309"/>
      <c r="B59" s="112">
        <v>21</v>
      </c>
      <c r="C59" s="94" t="s">
        <v>196</v>
      </c>
      <c r="D59" s="106">
        <v>2128</v>
      </c>
      <c r="E59" s="121">
        <v>133122190</v>
      </c>
      <c r="F59" s="114">
        <f>+J59</f>
        <v>44374064</v>
      </c>
      <c r="G59" s="115"/>
      <c r="H59" s="115"/>
      <c r="I59" s="115"/>
      <c r="J59" s="116">
        <v>44374064</v>
      </c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44374064</v>
      </c>
      <c r="T59" s="111">
        <f t="shared" si="1"/>
        <v>0</v>
      </c>
      <c r="U59" s="291"/>
      <c r="V59" s="245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4"/>
      <c r="AK59" s="246"/>
      <c r="AL59" s="246"/>
      <c r="AM59" s="246"/>
      <c r="AN59" s="246"/>
      <c r="AO59" s="246"/>
      <c r="AP59" s="246"/>
      <c r="AQ59" s="246"/>
      <c r="AR59" s="246"/>
      <c r="AS59" s="246"/>
      <c r="AT59" s="246"/>
      <c r="AU59" s="246"/>
      <c r="AV59" s="246"/>
      <c r="AW59" s="246"/>
      <c r="AX59" s="246"/>
      <c r="AY59" s="246"/>
      <c r="AZ59" s="246"/>
      <c r="BA59" s="246"/>
      <c r="BB59" s="246"/>
      <c r="BC59" s="246"/>
      <c r="BD59" s="246"/>
      <c r="BE59" s="246"/>
      <c r="BF59" s="246"/>
      <c r="BG59" s="246"/>
      <c r="BH59" s="246"/>
      <c r="BI59" s="246"/>
      <c r="BJ59" s="246"/>
      <c r="BK59" s="246"/>
      <c r="BL59" s="246"/>
      <c r="BM59" s="246"/>
      <c r="BN59" s="246"/>
      <c r="BO59" s="246"/>
      <c r="BP59" s="246"/>
      <c r="BQ59" s="246"/>
      <c r="BR59" s="246"/>
      <c r="BS59" s="246"/>
      <c r="BT59" s="246"/>
      <c r="BU59" s="246"/>
      <c r="BV59" s="246"/>
      <c r="BW59" s="246"/>
      <c r="BX59" s="246"/>
      <c r="BY59" s="246"/>
      <c r="BZ59" s="246"/>
      <c r="CA59" s="246"/>
      <c r="CB59" s="246"/>
      <c r="CC59" s="246"/>
      <c r="CD59" s="246"/>
      <c r="CE59" s="246"/>
      <c r="CF59" s="246"/>
      <c r="CG59" s="246"/>
      <c r="CH59" s="246"/>
      <c r="CI59" s="246"/>
      <c r="CJ59" s="246"/>
      <c r="CK59" s="246"/>
      <c r="CL59" s="246"/>
      <c r="CM59" s="246"/>
      <c r="CN59" s="246"/>
      <c r="CO59" s="246"/>
      <c r="CP59" s="246"/>
      <c r="CQ59" s="246"/>
      <c r="CR59" s="246"/>
      <c r="CS59" s="246"/>
      <c r="CT59" s="246"/>
      <c r="CU59" s="246"/>
      <c r="CV59" s="246"/>
      <c r="CW59" s="246"/>
      <c r="CX59" s="246"/>
      <c r="CY59" s="246"/>
      <c r="CZ59" s="246"/>
      <c r="DA59" s="246"/>
      <c r="DB59" s="246"/>
      <c r="DC59" s="246"/>
      <c r="DD59" s="246"/>
      <c r="DE59" s="246"/>
      <c r="DF59" s="246"/>
      <c r="DG59" s="246"/>
      <c r="DH59" s="246"/>
      <c r="DI59" s="246"/>
      <c r="DJ59" s="246"/>
      <c r="DK59" s="246"/>
      <c r="DL59" s="246"/>
      <c r="DM59" s="246"/>
      <c r="DN59" s="246"/>
      <c r="DO59" s="246"/>
      <c r="DP59" s="246"/>
      <c r="DQ59" s="246"/>
    </row>
    <row r="60" spans="1:121" s="125" customFormat="1" ht="18.75" thickBot="1" x14ac:dyDescent="0.3">
      <c r="A60" s="309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291"/>
      <c r="V60" s="245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4"/>
      <c r="AK60" s="246"/>
      <c r="AL60" s="246"/>
      <c r="AM60" s="246"/>
      <c r="AN60" s="246"/>
      <c r="AO60" s="246"/>
      <c r="AP60" s="246"/>
      <c r="AQ60" s="246"/>
      <c r="AR60" s="246"/>
      <c r="AS60" s="246"/>
      <c r="AT60" s="246"/>
      <c r="AU60" s="246"/>
      <c r="AV60" s="246"/>
      <c r="AW60" s="246"/>
      <c r="AX60" s="246"/>
      <c r="AY60" s="246"/>
      <c r="AZ60" s="246"/>
      <c r="BA60" s="246"/>
      <c r="BB60" s="246"/>
      <c r="BC60" s="246"/>
      <c r="BD60" s="246"/>
      <c r="BE60" s="246"/>
      <c r="BF60" s="246"/>
      <c r="BG60" s="246"/>
      <c r="BH60" s="246"/>
      <c r="BI60" s="246"/>
      <c r="BJ60" s="246"/>
      <c r="BK60" s="246"/>
      <c r="BL60" s="246"/>
      <c r="BM60" s="246"/>
      <c r="BN60" s="246"/>
      <c r="BO60" s="246"/>
      <c r="BP60" s="246"/>
      <c r="BQ60" s="246"/>
      <c r="BR60" s="246"/>
      <c r="BS60" s="246"/>
      <c r="BT60" s="246"/>
      <c r="BU60" s="246"/>
      <c r="BV60" s="246"/>
      <c r="BW60" s="246"/>
      <c r="BX60" s="246"/>
      <c r="BY60" s="246"/>
      <c r="BZ60" s="246"/>
      <c r="CA60" s="246"/>
      <c r="CB60" s="246"/>
      <c r="CC60" s="246"/>
      <c r="CD60" s="246"/>
      <c r="CE60" s="246"/>
      <c r="CF60" s="246"/>
      <c r="CG60" s="246"/>
      <c r="CH60" s="246"/>
      <c r="CI60" s="246"/>
      <c r="CJ60" s="246"/>
      <c r="CK60" s="246"/>
      <c r="CL60" s="246"/>
      <c r="CM60" s="246"/>
      <c r="CN60" s="246"/>
      <c r="CO60" s="246"/>
      <c r="CP60" s="246"/>
      <c r="CQ60" s="246"/>
      <c r="CR60" s="246"/>
      <c r="CS60" s="246"/>
      <c r="CT60" s="246"/>
      <c r="CU60" s="246"/>
      <c r="CV60" s="246"/>
      <c r="CW60" s="246"/>
      <c r="CX60" s="246"/>
      <c r="CY60" s="246"/>
      <c r="CZ60" s="246"/>
      <c r="DA60" s="246"/>
      <c r="DB60" s="246"/>
      <c r="DC60" s="246"/>
      <c r="DD60" s="246"/>
      <c r="DE60" s="246"/>
      <c r="DF60" s="246"/>
      <c r="DG60" s="246"/>
      <c r="DH60" s="246"/>
      <c r="DI60" s="246"/>
      <c r="DJ60" s="246"/>
      <c r="DK60" s="246"/>
      <c r="DL60" s="246"/>
      <c r="DM60" s="246"/>
      <c r="DN60" s="246"/>
      <c r="DO60" s="246"/>
      <c r="DP60" s="246"/>
      <c r="DQ60" s="246"/>
    </row>
    <row r="61" spans="1:121" s="125" customFormat="1" ht="18.75" thickBot="1" x14ac:dyDescent="0.3">
      <c r="A61" s="309"/>
      <c r="B61" s="112">
        <v>23</v>
      </c>
      <c r="C61" s="94" t="s">
        <v>76</v>
      </c>
      <c r="D61" s="106"/>
      <c r="E61" s="123"/>
      <c r="F61" s="114"/>
      <c r="G61" s="115"/>
      <c r="H61" s="115"/>
      <c r="I61" s="115"/>
      <c r="J61" s="116"/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0</v>
      </c>
      <c r="T61" s="111">
        <f t="shared" si="1"/>
        <v>0</v>
      </c>
      <c r="U61" s="291"/>
      <c r="V61" s="245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4"/>
      <c r="AK61" s="246"/>
      <c r="AL61" s="246"/>
      <c r="AM61" s="246"/>
      <c r="AN61" s="246"/>
      <c r="AO61" s="246"/>
      <c r="AP61" s="246"/>
      <c r="AQ61" s="246"/>
      <c r="AR61" s="246"/>
      <c r="AS61" s="246"/>
      <c r="AT61" s="246"/>
      <c r="AU61" s="246"/>
      <c r="AV61" s="246"/>
      <c r="AW61" s="246"/>
      <c r="AX61" s="246"/>
      <c r="AY61" s="246"/>
      <c r="AZ61" s="246"/>
      <c r="BA61" s="246"/>
      <c r="BB61" s="246"/>
      <c r="BC61" s="246"/>
      <c r="BD61" s="246"/>
      <c r="BE61" s="246"/>
      <c r="BF61" s="246"/>
      <c r="BG61" s="246"/>
      <c r="BH61" s="246"/>
      <c r="BI61" s="246"/>
      <c r="BJ61" s="246"/>
      <c r="BK61" s="246"/>
      <c r="BL61" s="246"/>
      <c r="BM61" s="246"/>
      <c r="BN61" s="246"/>
      <c r="BO61" s="246"/>
      <c r="BP61" s="246"/>
      <c r="BQ61" s="246"/>
      <c r="BR61" s="246"/>
      <c r="BS61" s="246"/>
      <c r="BT61" s="246"/>
      <c r="BU61" s="246"/>
      <c r="BV61" s="246"/>
      <c r="BW61" s="246"/>
      <c r="BX61" s="246"/>
      <c r="BY61" s="246"/>
      <c r="BZ61" s="246"/>
      <c r="CA61" s="246"/>
      <c r="CB61" s="246"/>
      <c r="CC61" s="246"/>
      <c r="CD61" s="246"/>
      <c r="CE61" s="246"/>
      <c r="CF61" s="246"/>
      <c r="CG61" s="246"/>
      <c r="CH61" s="246"/>
      <c r="CI61" s="246"/>
      <c r="CJ61" s="246"/>
      <c r="CK61" s="246"/>
      <c r="CL61" s="246"/>
      <c r="CM61" s="246"/>
      <c r="CN61" s="246"/>
      <c r="CO61" s="246"/>
      <c r="CP61" s="246"/>
      <c r="CQ61" s="246"/>
      <c r="CR61" s="246"/>
      <c r="CS61" s="246"/>
      <c r="CT61" s="246"/>
      <c r="CU61" s="246"/>
      <c r="CV61" s="246"/>
      <c r="CW61" s="246"/>
      <c r="CX61" s="246"/>
      <c r="CY61" s="246"/>
      <c r="CZ61" s="246"/>
      <c r="DA61" s="246"/>
      <c r="DB61" s="246"/>
      <c r="DC61" s="246"/>
      <c r="DD61" s="246"/>
      <c r="DE61" s="246"/>
      <c r="DF61" s="246"/>
      <c r="DG61" s="246"/>
      <c r="DH61" s="246"/>
      <c r="DI61" s="246"/>
      <c r="DJ61" s="246"/>
      <c r="DK61" s="246"/>
      <c r="DL61" s="246"/>
      <c r="DM61" s="246"/>
      <c r="DN61" s="246"/>
      <c r="DO61" s="246"/>
      <c r="DP61" s="246"/>
      <c r="DQ61" s="246"/>
    </row>
    <row r="62" spans="1:121" s="125" customFormat="1" ht="18.75" thickBot="1" x14ac:dyDescent="0.3">
      <c r="A62" s="309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1"/>
        <v>0</v>
      </c>
      <c r="U62" s="291"/>
      <c r="V62" s="245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4"/>
      <c r="AK62" s="246"/>
      <c r="AL62" s="246"/>
      <c r="AM62" s="246"/>
      <c r="AN62" s="246"/>
      <c r="AO62" s="246"/>
      <c r="AP62" s="246"/>
      <c r="AQ62" s="246"/>
      <c r="AR62" s="246"/>
      <c r="AS62" s="246"/>
      <c r="AT62" s="246"/>
      <c r="AU62" s="246"/>
      <c r="AV62" s="246"/>
      <c r="AW62" s="246"/>
      <c r="AX62" s="246"/>
      <c r="AY62" s="246"/>
      <c r="AZ62" s="246"/>
      <c r="BA62" s="246"/>
      <c r="BB62" s="246"/>
      <c r="BC62" s="246"/>
      <c r="BD62" s="246"/>
      <c r="BE62" s="246"/>
      <c r="BF62" s="246"/>
      <c r="BG62" s="246"/>
      <c r="BH62" s="246"/>
      <c r="BI62" s="246"/>
      <c r="BJ62" s="246"/>
      <c r="BK62" s="246"/>
      <c r="BL62" s="246"/>
      <c r="BM62" s="246"/>
      <c r="BN62" s="246"/>
      <c r="BO62" s="246"/>
      <c r="BP62" s="246"/>
      <c r="BQ62" s="246"/>
      <c r="BR62" s="246"/>
      <c r="BS62" s="246"/>
      <c r="BT62" s="246"/>
      <c r="BU62" s="246"/>
      <c r="BV62" s="246"/>
      <c r="BW62" s="246"/>
      <c r="BX62" s="246"/>
      <c r="BY62" s="246"/>
      <c r="BZ62" s="246"/>
      <c r="CA62" s="246"/>
      <c r="CB62" s="246"/>
      <c r="CC62" s="246"/>
      <c r="CD62" s="246"/>
      <c r="CE62" s="246"/>
      <c r="CF62" s="246"/>
      <c r="CG62" s="246"/>
      <c r="CH62" s="246"/>
      <c r="CI62" s="246"/>
      <c r="CJ62" s="246"/>
      <c r="CK62" s="246"/>
      <c r="CL62" s="246"/>
      <c r="CM62" s="246"/>
      <c r="CN62" s="246"/>
      <c r="CO62" s="246"/>
      <c r="CP62" s="246"/>
      <c r="CQ62" s="246"/>
      <c r="CR62" s="246"/>
      <c r="CS62" s="246"/>
      <c r="CT62" s="246"/>
      <c r="CU62" s="246"/>
      <c r="CV62" s="246"/>
      <c r="CW62" s="246"/>
      <c r="CX62" s="246"/>
      <c r="CY62" s="246"/>
      <c r="CZ62" s="246"/>
      <c r="DA62" s="246"/>
      <c r="DB62" s="246"/>
      <c r="DC62" s="246"/>
      <c r="DD62" s="246"/>
      <c r="DE62" s="246"/>
      <c r="DF62" s="246"/>
      <c r="DG62" s="246"/>
      <c r="DH62" s="246"/>
      <c r="DI62" s="246"/>
      <c r="DJ62" s="246"/>
      <c r="DK62" s="246"/>
      <c r="DL62" s="246"/>
      <c r="DM62" s="246"/>
      <c r="DN62" s="246"/>
      <c r="DO62" s="246"/>
      <c r="DP62" s="246"/>
      <c r="DQ62" s="246"/>
    </row>
    <row r="63" spans="1:121" s="125" customFormat="1" ht="36.75" thickBot="1" x14ac:dyDescent="0.3">
      <c r="A63" s="309"/>
      <c r="B63" s="112"/>
      <c r="C63" s="94" t="s">
        <v>78</v>
      </c>
      <c r="D63" s="106"/>
      <c r="E63" s="123"/>
      <c r="F63" s="114"/>
      <c r="G63" s="115"/>
      <c r="H63" s="115"/>
      <c r="I63" s="115"/>
      <c r="J63" s="116"/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0</v>
      </c>
      <c r="T63" s="111">
        <f t="shared" si="1"/>
        <v>0</v>
      </c>
      <c r="U63" s="291"/>
      <c r="V63" s="245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4"/>
      <c r="AK63" s="246"/>
      <c r="AL63" s="246"/>
      <c r="AM63" s="246"/>
      <c r="AN63" s="246"/>
      <c r="AO63" s="246"/>
      <c r="AP63" s="246"/>
      <c r="AQ63" s="246"/>
      <c r="AR63" s="246"/>
      <c r="AS63" s="246"/>
      <c r="AT63" s="246"/>
      <c r="AU63" s="246"/>
      <c r="AV63" s="246"/>
      <c r="AW63" s="246"/>
      <c r="AX63" s="246"/>
      <c r="AY63" s="246"/>
      <c r="AZ63" s="246"/>
      <c r="BA63" s="246"/>
      <c r="BB63" s="246"/>
      <c r="BC63" s="246"/>
      <c r="BD63" s="246"/>
      <c r="BE63" s="246"/>
      <c r="BF63" s="246"/>
      <c r="BG63" s="246"/>
      <c r="BH63" s="246"/>
      <c r="BI63" s="246"/>
      <c r="BJ63" s="246"/>
      <c r="BK63" s="246"/>
      <c r="BL63" s="246"/>
      <c r="BM63" s="246"/>
      <c r="BN63" s="246"/>
      <c r="BO63" s="246"/>
      <c r="BP63" s="246"/>
      <c r="BQ63" s="246"/>
      <c r="BR63" s="246"/>
      <c r="BS63" s="246"/>
      <c r="BT63" s="246"/>
      <c r="BU63" s="246"/>
      <c r="BV63" s="246"/>
      <c r="BW63" s="246"/>
      <c r="BX63" s="246"/>
      <c r="BY63" s="246"/>
      <c r="BZ63" s="246"/>
      <c r="CA63" s="246"/>
      <c r="CB63" s="246"/>
      <c r="CC63" s="246"/>
      <c r="CD63" s="246"/>
      <c r="CE63" s="246"/>
      <c r="CF63" s="246"/>
      <c r="CG63" s="246"/>
      <c r="CH63" s="246"/>
      <c r="CI63" s="246"/>
      <c r="CJ63" s="246"/>
      <c r="CK63" s="246"/>
      <c r="CL63" s="246"/>
      <c r="CM63" s="246"/>
      <c r="CN63" s="246"/>
      <c r="CO63" s="246"/>
      <c r="CP63" s="246"/>
      <c r="CQ63" s="246"/>
      <c r="CR63" s="246"/>
      <c r="CS63" s="246"/>
      <c r="CT63" s="246"/>
      <c r="CU63" s="246"/>
      <c r="CV63" s="246"/>
      <c r="CW63" s="246"/>
      <c r="CX63" s="246"/>
      <c r="CY63" s="246"/>
      <c r="CZ63" s="246"/>
      <c r="DA63" s="246"/>
      <c r="DB63" s="246"/>
      <c r="DC63" s="246"/>
      <c r="DD63" s="246"/>
      <c r="DE63" s="246"/>
      <c r="DF63" s="246"/>
      <c r="DG63" s="246"/>
      <c r="DH63" s="246"/>
      <c r="DI63" s="246"/>
      <c r="DJ63" s="246"/>
      <c r="DK63" s="246"/>
      <c r="DL63" s="246"/>
      <c r="DM63" s="246"/>
      <c r="DN63" s="246"/>
      <c r="DO63" s="246"/>
      <c r="DP63" s="246"/>
      <c r="DQ63" s="246"/>
    </row>
    <row r="64" spans="1:121" s="125" customFormat="1" ht="18.75" thickBot="1" x14ac:dyDescent="0.3">
      <c r="A64" s="309"/>
      <c r="B64" s="112">
        <v>25</v>
      </c>
      <c r="C64" s="94" t="s">
        <v>79</v>
      </c>
      <c r="D64" s="106"/>
      <c r="E64" s="123"/>
      <c r="F64" s="114"/>
      <c r="G64" s="115"/>
      <c r="H64" s="115"/>
      <c r="I64" s="115"/>
      <c r="J64" s="116"/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0</v>
      </c>
      <c r="T64" s="111">
        <f t="shared" si="1"/>
        <v>0</v>
      </c>
      <c r="U64" s="291"/>
      <c r="V64" s="245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4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  <c r="AV64" s="246"/>
      <c r="AW64" s="246"/>
      <c r="AX64" s="246"/>
      <c r="AY64" s="246"/>
      <c r="AZ64" s="246"/>
      <c r="BA64" s="246"/>
      <c r="BB64" s="246"/>
      <c r="BC64" s="246"/>
      <c r="BD64" s="246"/>
      <c r="BE64" s="246"/>
      <c r="BF64" s="246"/>
      <c r="BG64" s="246"/>
      <c r="BH64" s="246"/>
      <c r="BI64" s="246"/>
      <c r="BJ64" s="246"/>
      <c r="BK64" s="246"/>
      <c r="BL64" s="246"/>
      <c r="BM64" s="246"/>
      <c r="BN64" s="246"/>
      <c r="BO64" s="246"/>
      <c r="BP64" s="246"/>
      <c r="BQ64" s="246"/>
      <c r="BR64" s="246"/>
      <c r="BS64" s="246"/>
      <c r="BT64" s="246"/>
      <c r="BU64" s="246"/>
      <c r="BV64" s="246"/>
      <c r="BW64" s="246"/>
      <c r="BX64" s="246"/>
      <c r="BY64" s="246"/>
      <c r="BZ64" s="246"/>
      <c r="CA64" s="246"/>
      <c r="CB64" s="246"/>
      <c r="CC64" s="246"/>
      <c r="CD64" s="246"/>
      <c r="CE64" s="246"/>
      <c r="CF64" s="246"/>
      <c r="CG64" s="246"/>
      <c r="CH64" s="246"/>
      <c r="CI64" s="246"/>
      <c r="CJ64" s="246"/>
      <c r="CK64" s="246"/>
      <c r="CL64" s="246"/>
      <c r="CM64" s="246"/>
      <c r="CN64" s="246"/>
      <c r="CO64" s="246"/>
      <c r="CP64" s="246"/>
      <c r="CQ64" s="246"/>
      <c r="CR64" s="246"/>
      <c r="CS64" s="246"/>
      <c r="CT64" s="246"/>
      <c r="CU64" s="246"/>
      <c r="CV64" s="246"/>
      <c r="CW64" s="246"/>
      <c r="CX64" s="246"/>
      <c r="CY64" s="246"/>
      <c r="CZ64" s="246"/>
      <c r="DA64" s="246"/>
      <c r="DB64" s="246"/>
      <c r="DC64" s="246"/>
      <c r="DD64" s="246"/>
      <c r="DE64" s="246"/>
      <c r="DF64" s="246"/>
      <c r="DG64" s="246"/>
      <c r="DH64" s="246"/>
      <c r="DI64" s="246"/>
      <c r="DJ64" s="246"/>
      <c r="DK64" s="246"/>
      <c r="DL64" s="246"/>
      <c r="DM64" s="246"/>
      <c r="DN64" s="246"/>
      <c r="DO64" s="246"/>
      <c r="DP64" s="246"/>
      <c r="DQ64" s="246"/>
    </row>
    <row r="65" spans="1:121" s="125" customFormat="1" ht="18.75" thickBot="1" x14ac:dyDescent="0.3">
      <c r="A65" s="309"/>
      <c r="B65" s="112">
        <v>26</v>
      </c>
      <c r="C65" s="94" t="s">
        <v>80</v>
      </c>
      <c r="D65" s="106">
        <v>1777</v>
      </c>
      <c r="E65" s="120">
        <v>35241330</v>
      </c>
      <c r="F65" s="114">
        <f>+J65</f>
        <v>24668931</v>
      </c>
      <c r="G65" s="115"/>
      <c r="H65" s="115"/>
      <c r="I65" s="115"/>
      <c r="J65" s="116">
        <v>24668931</v>
      </c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24668931</v>
      </c>
      <c r="T65" s="111">
        <f t="shared" si="1"/>
        <v>0</v>
      </c>
      <c r="U65" s="291"/>
      <c r="V65" s="245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4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AX65" s="246"/>
      <c r="AY65" s="246"/>
      <c r="AZ65" s="246"/>
      <c r="BA65" s="246"/>
      <c r="BB65" s="246"/>
      <c r="BC65" s="246"/>
      <c r="BD65" s="246"/>
      <c r="BE65" s="246"/>
      <c r="BF65" s="246"/>
      <c r="BG65" s="246"/>
      <c r="BH65" s="246"/>
      <c r="BI65" s="246"/>
      <c r="BJ65" s="246"/>
      <c r="BK65" s="246"/>
      <c r="BL65" s="246"/>
      <c r="BM65" s="246"/>
      <c r="BN65" s="246"/>
      <c r="BO65" s="246"/>
      <c r="BP65" s="246"/>
      <c r="BQ65" s="246"/>
      <c r="BR65" s="246"/>
      <c r="BS65" s="246"/>
      <c r="BT65" s="246"/>
      <c r="BU65" s="246"/>
      <c r="BV65" s="246"/>
      <c r="BW65" s="246"/>
      <c r="BX65" s="246"/>
      <c r="BY65" s="246"/>
      <c r="BZ65" s="246"/>
      <c r="CA65" s="246"/>
      <c r="CB65" s="246"/>
      <c r="CC65" s="246"/>
      <c r="CD65" s="246"/>
      <c r="CE65" s="246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246"/>
      <c r="CQ65" s="246"/>
      <c r="CR65" s="246"/>
      <c r="CS65" s="246"/>
      <c r="CT65" s="246"/>
      <c r="CU65" s="246"/>
      <c r="CV65" s="246"/>
      <c r="CW65" s="246"/>
      <c r="CX65" s="246"/>
      <c r="CY65" s="246"/>
      <c r="CZ65" s="246"/>
      <c r="DA65" s="246"/>
      <c r="DB65" s="246"/>
      <c r="DC65" s="246"/>
      <c r="DD65" s="246"/>
      <c r="DE65" s="246"/>
      <c r="DF65" s="246"/>
      <c r="DG65" s="246"/>
      <c r="DH65" s="246"/>
      <c r="DI65" s="246"/>
      <c r="DJ65" s="246"/>
      <c r="DK65" s="246"/>
      <c r="DL65" s="246"/>
      <c r="DM65" s="246"/>
      <c r="DN65" s="246"/>
      <c r="DO65" s="246"/>
      <c r="DP65" s="246"/>
      <c r="DQ65" s="246"/>
    </row>
    <row r="66" spans="1:121" s="125" customFormat="1" ht="18.75" thickBot="1" x14ac:dyDescent="0.3">
      <c r="A66" s="309"/>
      <c r="B66" s="112">
        <v>43</v>
      </c>
      <c r="C66" s="94" t="s">
        <v>81</v>
      </c>
      <c r="D66" s="106"/>
      <c r="E66" s="113"/>
      <c r="F66" s="114"/>
      <c r="G66" s="115"/>
      <c r="H66" s="115"/>
      <c r="I66" s="115"/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0</v>
      </c>
      <c r="T66" s="111">
        <f t="shared" si="1"/>
        <v>0</v>
      </c>
      <c r="U66" s="291"/>
      <c r="V66" s="245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4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6"/>
      <c r="BG66" s="246"/>
      <c r="BH66" s="246"/>
      <c r="BI66" s="246"/>
      <c r="BJ66" s="246"/>
      <c r="BK66" s="246"/>
      <c r="BL66" s="246"/>
      <c r="BM66" s="246"/>
      <c r="BN66" s="246"/>
      <c r="BO66" s="246"/>
      <c r="BP66" s="246"/>
      <c r="BQ66" s="246"/>
      <c r="BR66" s="246"/>
      <c r="BS66" s="246"/>
      <c r="BT66" s="246"/>
      <c r="BU66" s="246"/>
      <c r="BV66" s="246"/>
      <c r="BW66" s="246"/>
      <c r="BX66" s="246"/>
      <c r="BY66" s="246"/>
      <c r="BZ66" s="246"/>
      <c r="CA66" s="246"/>
      <c r="CB66" s="246"/>
      <c r="CC66" s="246"/>
      <c r="CD66" s="246"/>
      <c r="CE66" s="246"/>
      <c r="CF66" s="246"/>
      <c r="CG66" s="246"/>
      <c r="CH66" s="246"/>
      <c r="CI66" s="246"/>
      <c r="CJ66" s="246"/>
      <c r="CK66" s="246"/>
      <c r="CL66" s="246"/>
      <c r="CM66" s="246"/>
      <c r="CN66" s="246"/>
      <c r="CO66" s="246"/>
      <c r="CP66" s="246"/>
      <c r="CQ66" s="246"/>
      <c r="CR66" s="246"/>
      <c r="CS66" s="246"/>
      <c r="CT66" s="246"/>
      <c r="CU66" s="246"/>
      <c r="CV66" s="246"/>
      <c r="CW66" s="246"/>
      <c r="CX66" s="246"/>
      <c r="CY66" s="246"/>
      <c r="CZ66" s="246"/>
      <c r="DA66" s="246"/>
      <c r="DB66" s="246"/>
      <c r="DC66" s="246"/>
      <c r="DD66" s="246"/>
      <c r="DE66" s="246"/>
      <c r="DF66" s="246"/>
      <c r="DG66" s="246"/>
      <c r="DH66" s="246"/>
      <c r="DI66" s="246"/>
      <c r="DJ66" s="246"/>
      <c r="DK66" s="246"/>
      <c r="DL66" s="246"/>
      <c r="DM66" s="246"/>
      <c r="DN66" s="246"/>
      <c r="DO66" s="246"/>
      <c r="DP66" s="246"/>
      <c r="DQ66" s="246"/>
    </row>
    <row r="67" spans="1:121" s="125" customFormat="1" ht="18.75" thickBot="1" x14ac:dyDescent="0.3">
      <c r="A67" s="309"/>
      <c r="B67" s="112">
        <v>44</v>
      </c>
      <c r="C67" s="94" t="s">
        <v>82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291"/>
      <c r="V67" s="245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4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  <c r="CU67" s="246"/>
      <c r="CV67" s="246"/>
      <c r="CW67" s="246"/>
      <c r="CX67" s="246"/>
      <c r="CY67" s="246"/>
      <c r="CZ67" s="246"/>
      <c r="DA67" s="246"/>
      <c r="DB67" s="246"/>
      <c r="DC67" s="246"/>
      <c r="DD67" s="246"/>
      <c r="DE67" s="246"/>
      <c r="DF67" s="246"/>
      <c r="DG67" s="246"/>
      <c r="DH67" s="246"/>
      <c r="DI67" s="246"/>
      <c r="DJ67" s="246"/>
      <c r="DK67" s="246"/>
      <c r="DL67" s="246"/>
      <c r="DM67" s="246"/>
      <c r="DN67" s="246"/>
      <c r="DO67" s="246"/>
      <c r="DP67" s="246"/>
      <c r="DQ67" s="246"/>
    </row>
    <row r="68" spans="1:121" s="125" customFormat="1" ht="18.75" thickBot="1" x14ac:dyDescent="0.3">
      <c r="A68" s="309"/>
      <c r="B68" s="112">
        <v>27</v>
      </c>
      <c r="C68" s="94" t="s">
        <v>83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24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291"/>
      <c r="V68" s="245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4"/>
      <c r="AK68" s="246"/>
      <c r="AL68" s="246"/>
      <c r="AM68" s="246"/>
      <c r="AN68" s="246"/>
      <c r="AO68" s="246"/>
      <c r="AP68" s="246"/>
      <c r="AQ68" s="246"/>
      <c r="AR68" s="246"/>
      <c r="AS68" s="246"/>
      <c r="AT68" s="246"/>
      <c r="AU68" s="246"/>
      <c r="AV68" s="246"/>
      <c r="AW68" s="246"/>
      <c r="AX68" s="246"/>
      <c r="AY68" s="246"/>
      <c r="AZ68" s="246"/>
      <c r="BA68" s="246"/>
      <c r="BB68" s="246"/>
      <c r="BC68" s="246"/>
      <c r="BD68" s="246"/>
      <c r="BE68" s="246"/>
      <c r="BF68" s="246"/>
      <c r="BG68" s="246"/>
      <c r="BH68" s="246"/>
      <c r="BI68" s="246"/>
      <c r="BJ68" s="246"/>
      <c r="BK68" s="246"/>
      <c r="BL68" s="246"/>
      <c r="BM68" s="246"/>
      <c r="BN68" s="246"/>
      <c r="BO68" s="246"/>
      <c r="BP68" s="246"/>
      <c r="BQ68" s="246"/>
      <c r="BR68" s="246"/>
      <c r="BS68" s="246"/>
      <c r="BT68" s="246"/>
      <c r="BU68" s="246"/>
      <c r="BV68" s="246"/>
      <c r="BW68" s="246"/>
      <c r="BX68" s="246"/>
      <c r="BY68" s="246"/>
      <c r="BZ68" s="246"/>
      <c r="CA68" s="246"/>
      <c r="CB68" s="246"/>
      <c r="CC68" s="246"/>
      <c r="CD68" s="246"/>
      <c r="CE68" s="246"/>
      <c r="CF68" s="246"/>
      <c r="CG68" s="246"/>
      <c r="CH68" s="246"/>
      <c r="CI68" s="246"/>
      <c r="CJ68" s="246"/>
      <c r="CK68" s="246"/>
      <c r="CL68" s="246"/>
      <c r="CM68" s="246"/>
      <c r="CN68" s="246"/>
      <c r="CO68" s="246"/>
      <c r="CP68" s="246"/>
      <c r="CQ68" s="246"/>
      <c r="CR68" s="246"/>
      <c r="CS68" s="246"/>
      <c r="CT68" s="246"/>
      <c r="CU68" s="246"/>
      <c r="CV68" s="246"/>
      <c r="CW68" s="246"/>
      <c r="CX68" s="246"/>
      <c r="CY68" s="246"/>
      <c r="CZ68" s="246"/>
      <c r="DA68" s="246"/>
      <c r="DB68" s="246"/>
      <c r="DC68" s="246"/>
      <c r="DD68" s="246"/>
      <c r="DE68" s="246"/>
      <c r="DF68" s="246"/>
      <c r="DG68" s="246"/>
      <c r="DH68" s="246"/>
      <c r="DI68" s="246"/>
      <c r="DJ68" s="246"/>
      <c r="DK68" s="246"/>
      <c r="DL68" s="246"/>
      <c r="DM68" s="246"/>
      <c r="DN68" s="246"/>
      <c r="DO68" s="246"/>
      <c r="DP68" s="246"/>
      <c r="DQ68" s="246"/>
    </row>
    <row r="69" spans="1:121" s="125" customFormat="1" ht="18.75" thickBot="1" x14ac:dyDescent="0.3">
      <c r="A69" s="309"/>
      <c r="B69" s="112">
        <v>28</v>
      </c>
      <c r="C69" s="94" t="s">
        <v>84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15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291"/>
      <c r="V69" s="245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4"/>
      <c r="AK69" s="246"/>
      <c r="AL69" s="246"/>
      <c r="AM69" s="246"/>
      <c r="AN69" s="246"/>
      <c r="AO69" s="246"/>
      <c r="AP69" s="246"/>
      <c r="AQ69" s="246"/>
      <c r="AR69" s="246"/>
      <c r="AS69" s="246"/>
      <c r="AT69" s="246"/>
      <c r="AU69" s="246"/>
      <c r="AV69" s="246"/>
      <c r="AW69" s="246"/>
      <c r="AX69" s="246"/>
      <c r="AY69" s="246"/>
      <c r="AZ69" s="246"/>
      <c r="BA69" s="246"/>
      <c r="BB69" s="246"/>
      <c r="BC69" s="246"/>
      <c r="BD69" s="246"/>
      <c r="BE69" s="246"/>
      <c r="BF69" s="246"/>
      <c r="BG69" s="246"/>
      <c r="BH69" s="246"/>
      <c r="BI69" s="246"/>
      <c r="BJ69" s="246"/>
      <c r="BK69" s="246"/>
      <c r="BL69" s="246"/>
      <c r="BM69" s="246"/>
      <c r="BN69" s="246"/>
      <c r="BO69" s="246"/>
      <c r="BP69" s="246"/>
      <c r="BQ69" s="246"/>
      <c r="BR69" s="246"/>
      <c r="BS69" s="246"/>
      <c r="BT69" s="246"/>
      <c r="BU69" s="246"/>
      <c r="BV69" s="246"/>
      <c r="BW69" s="246"/>
      <c r="BX69" s="246"/>
      <c r="BY69" s="246"/>
      <c r="BZ69" s="246"/>
      <c r="CA69" s="246"/>
      <c r="CB69" s="246"/>
      <c r="CC69" s="246"/>
      <c r="CD69" s="246"/>
      <c r="CE69" s="246"/>
      <c r="CF69" s="246"/>
      <c r="CG69" s="246"/>
      <c r="CH69" s="246"/>
      <c r="CI69" s="246"/>
      <c r="CJ69" s="246"/>
      <c r="CK69" s="246"/>
      <c r="CL69" s="246"/>
      <c r="CM69" s="246"/>
      <c r="CN69" s="246"/>
      <c r="CO69" s="246"/>
      <c r="CP69" s="246"/>
      <c r="CQ69" s="246"/>
      <c r="CR69" s="246"/>
      <c r="CS69" s="246"/>
      <c r="CT69" s="246"/>
      <c r="CU69" s="246"/>
      <c r="CV69" s="246"/>
      <c r="CW69" s="246"/>
      <c r="CX69" s="246"/>
      <c r="CY69" s="246"/>
      <c r="CZ69" s="246"/>
      <c r="DA69" s="246"/>
      <c r="DB69" s="246"/>
      <c r="DC69" s="246"/>
      <c r="DD69" s="246"/>
      <c r="DE69" s="246"/>
      <c r="DF69" s="246"/>
      <c r="DG69" s="246"/>
      <c r="DH69" s="246"/>
      <c r="DI69" s="246"/>
      <c r="DJ69" s="246"/>
      <c r="DK69" s="246"/>
      <c r="DL69" s="246"/>
      <c r="DM69" s="246"/>
      <c r="DN69" s="246"/>
      <c r="DO69" s="246"/>
      <c r="DP69" s="246"/>
      <c r="DQ69" s="246"/>
    </row>
    <row r="70" spans="1:121" s="125" customFormat="1" ht="18.75" thickBot="1" x14ac:dyDescent="0.3">
      <c r="A70" s="309"/>
      <c r="B70" s="112">
        <v>29</v>
      </c>
      <c r="C70" s="94" t="s">
        <v>85</v>
      </c>
      <c r="D70" s="106">
        <v>1578</v>
      </c>
      <c r="E70" s="113">
        <v>19119200</v>
      </c>
      <c r="F70" s="114">
        <v>13383440</v>
      </c>
      <c r="G70" s="115"/>
      <c r="H70" s="115"/>
      <c r="I70" s="115">
        <v>13383440</v>
      </c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13383440</v>
      </c>
      <c r="T70" s="111">
        <f t="shared" si="1"/>
        <v>0</v>
      </c>
      <c r="U70" s="291"/>
      <c r="V70" s="245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4"/>
      <c r="AK70" s="246"/>
      <c r="AL70" s="246"/>
      <c r="AM70" s="246"/>
      <c r="AN70" s="246"/>
      <c r="AO70" s="246"/>
      <c r="AP70" s="246"/>
      <c r="AQ70" s="246"/>
      <c r="AR70" s="246"/>
      <c r="AS70" s="246"/>
      <c r="AT70" s="246"/>
      <c r="AU70" s="246"/>
      <c r="AV70" s="246"/>
      <c r="AW70" s="246"/>
      <c r="AX70" s="246"/>
      <c r="AY70" s="246"/>
      <c r="AZ70" s="246"/>
      <c r="BA70" s="246"/>
      <c r="BB70" s="246"/>
      <c r="BC70" s="246"/>
      <c r="BD70" s="246"/>
      <c r="BE70" s="246"/>
      <c r="BF70" s="246"/>
      <c r="BG70" s="246"/>
      <c r="BH70" s="246"/>
      <c r="BI70" s="246"/>
      <c r="BJ70" s="246"/>
      <c r="BK70" s="246"/>
      <c r="BL70" s="246"/>
      <c r="BM70" s="246"/>
      <c r="BN70" s="246"/>
      <c r="BO70" s="246"/>
      <c r="BP70" s="246"/>
      <c r="BQ70" s="246"/>
      <c r="BR70" s="246"/>
      <c r="BS70" s="246"/>
      <c r="BT70" s="246"/>
      <c r="BU70" s="246"/>
      <c r="BV70" s="246"/>
      <c r="BW70" s="246"/>
      <c r="BX70" s="246"/>
      <c r="BY70" s="246"/>
      <c r="BZ70" s="246"/>
      <c r="CA70" s="246"/>
      <c r="CB70" s="246"/>
      <c r="CC70" s="246"/>
      <c r="CD70" s="246"/>
      <c r="CE70" s="246"/>
      <c r="CF70" s="246"/>
      <c r="CG70" s="246"/>
      <c r="CH70" s="246"/>
      <c r="CI70" s="246"/>
      <c r="CJ70" s="246"/>
      <c r="CK70" s="246"/>
      <c r="CL70" s="246"/>
      <c r="CM70" s="246"/>
      <c r="CN70" s="246"/>
      <c r="CO70" s="246"/>
      <c r="CP70" s="246"/>
      <c r="CQ70" s="246"/>
      <c r="CR70" s="246"/>
      <c r="CS70" s="246"/>
      <c r="CT70" s="246"/>
      <c r="CU70" s="246"/>
      <c r="CV70" s="246"/>
      <c r="CW70" s="246"/>
      <c r="CX70" s="246"/>
      <c r="CY70" s="246"/>
      <c r="CZ70" s="246"/>
      <c r="DA70" s="246"/>
      <c r="DB70" s="246"/>
      <c r="DC70" s="246"/>
      <c r="DD70" s="246"/>
      <c r="DE70" s="246"/>
      <c r="DF70" s="246"/>
      <c r="DG70" s="246"/>
      <c r="DH70" s="246"/>
      <c r="DI70" s="246"/>
      <c r="DJ70" s="246"/>
      <c r="DK70" s="246"/>
      <c r="DL70" s="246"/>
      <c r="DM70" s="246"/>
      <c r="DN70" s="246"/>
      <c r="DO70" s="246"/>
      <c r="DP70" s="246"/>
      <c r="DQ70" s="246"/>
    </row>
    <row r="71" spans="1:121" s="125" customFormat="1" ht="18.75" thickBot="1" x14ac:dyDescent="0.3">
      <c r="A71" s="309"/>
      <c r="B71" s="112">
        <v>48</v>
      </c>
      <c r="C71" s="94" t="s">
        <v>86</v>
      </c>
      <c r="D71" s="106"/>
      <c r="E71" s="113"/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1"/>
        <v>0</v>
      </c>
      <c r="U71" s="291"/>
      <c r="V71" s="245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4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6"/>
      <c r="CJ71" s="2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  <c r="CU71" s="246"/>
      <c r="CV71" s="246"/>
      <c r="CW71" s="246"/>
      <c r="CX71" s="246"/>
      <c r="CY71" s="246"/>
      <c r="CZ71" s="246"/>
      <c r="DA71" s="246"/>
      <c r="DB71" s="246"/>
      <c r="DC71" s="246"/>
      <c r="DD71" s="246"/>
      <c r="DE71" s="246"/>
      <c r="DF71" s="246"/>
      <c r="DG71" s="246"/>
      <c r="DH71" s="246"/>
      <c r="DI71" s="246"/>
      <c r="DJ71" s="246"/>
      <c r="DK71" s="246"/>
      <c r="DL71" s="246"/>
      <c r="DM71" s="246"/>
      <c r="DN71" s="246"/>
      <c r="DO71" s="246"/>
      <c r="DP71" s="246"/>
      <c r="DQ71" s="246"/>
    </row>
    <row r="72" spans="1:121" s="125" customFormat="1" ht="18.75" thickBot="1" x14ac:dyDescent="0.3">
      <c r="A72" s="309"/>
      <c r="B72" s="112">
        <v>30</v>
      </c>
      <c r="C72" s="94" t="s">
        <v>87</v>
      </c>
      <c r="D72" s="106">
        <v>1604</v>
      </c>
      <c r="E72" s="113">
        <v>95554656</v>
      </c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291"/>
      <c r="V72" s="245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4"/>
      <c r="AK72" s="246"/>
      <c r="AL72" s="246"/>
      <c r="AM72" s="246"/>
      <c r="AN72" s="246"/>
      <c r="AO72" s="246"/>
      <c r="AP72" s="246"/>
      <c r="AQ72" s="246"/>
      <c r="AR72" s="246"/>
      <c r="AS72" s="246"/>
      <c r="AT72" s="246"/>
      <c r="AU72" s="246"/>
      <c r="AV72" s="246"/>
      <c r="AW72" s="246"/>
      <c r="AX72" s="246"/>
      <c r="AY72" s="246"/>
      <c r="AZ72" s="246"/>
      <c r="BA72" s="246"/>
      <c r="BB72" s="246"/>
      <c r="BC72" s="246"/>
      <c r="BD72" s="246"/>
      <c r="BE72" s="246"/>
      <c r="BF72" s="246"/>
      <c r="BG72" s="246"/>
      <c r="BH72" s="246"/>
      <c r="BI72" s="246"/>
      <c r="BJ72" s="246"/>
      <c r="BK72" s="246"/>
      <c r="BL72" s="246"/>
      <c r="BM72" s="246"/>
      <c r="BN72" s="246"/>
      <c r="BO72" s="246"/>
      <c r="BP72" s="246"/>
      <c r="BQ72" s="246"/>
      <c r="BR72" s="246"/>
      <c r="BS72" s="246"/>
      <c r="BT72" s="246"/>
      <c r="BU72" s="246"/>
      <c r="BV72" s="246"/>
      <c r="BW72" s="246"/>
      <c r="BX72" s="246"/>
      <c r="BY72" s="246"/>
      <c r="BZ72" s="246"/>
      <c r="CA72" s="246"/>
      <c r="CB72" s="246"/>
      <c r="CC72" s="246"/>
      <c r="CD72" s="246"/>
      <c r="CE72" s="246"/>
      <c r="CF72" s="246"/>
      <c r="CG72" s="246"/>
      <c r="CH72" s="246"/>
      <c r="CI72" s="246"/>
      <c r="CJ72" s="246"/>
      <c r="CK72" s="246"/>
      <c r="CL72" s="246"/>
      <c r="CM72" s="246"/>
      <c r="CN72" s="246"/>
      <c r="CO72" s="246"/>
      <c r="CP72" s="246"/>
      <c r="CQ72" s="246"/>
      <c r="CR72" s="246"/>
      <c r="CS72" s="246"/>
      <c r="CT72" s="246"/>
      <c r="CU72" s="246"/>
      <c r="CV72" s="246"/>
      <c r="CW72" s="246"/>
      <c r="CX72" s="246"/>
      <c r="CY72" s="246"/>
      <c r="CZ72" s="246"/>
      <c r="DA72" s="246"/>
      <c r="DB72" s="246"/>
      <c r="DC72" s="246"/>
      <c r="DD72" s="246"/>
      <c r="DE72" s="246"/>
      <c r="DF72" s="246"/>
      <c r="DG72" s="246"/>
      <c r="DH72" s="246"/>
      <c r="DI72" s="246"/>
      <c r="DJ72" s="246"/>
      <c r="DK72" s="246"/>
      <c r="DL72" s="246"/>
      <c r="DM72" s="246"/>
      <c r="DN72" s="246"/>
      <c r="DO72" s="246"/>
      <c r="DP72" s="246"/>
      <c r="DQ72" s="246"/>
    </row>
    <row r="73" spans="1:121" s="125" customFormat="1" ht="18.75" thickBot="1" x14ac:dyDescent="0.3">
      <c r="A73" s="309"/>
      <c r="B73" s="112">
        <v>50</v>
      </c>
      <c r="C73" s="94" t="s">
        <v>88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1"/>
        <v>0</v>
      </c>
      <c r="U73" s="291"/>
      <c r="V73" s="245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4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6"/>
      <c r="CM73" s="246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  <c r="DD73" s="246"/>
      <c r="DE73" s="246"/>
      <c r="DF73" s="246"/>
      <c r="DG73" s="246"/>
      <c r="DH73" s="246"/>
      <c r="DI73" s="246"/>
      <c r="DJ73" s="246"/>
      <c r="DK73" s="246"/>
      <c r="DL73" s="246"/>
      <c r="DM73" s="246"/>
      <c r="DN73" s="246"/>
      <c r="DO73" s="246"/>
      <c r="DP73" s="246"/>
      <c r="DQ73" s="246"/>
    </row>
    <row r="74" spans="1:121" s="125" customFormat="1" ht="18.75" thickBot="1" x14ac:dyDescent="0.3">
      <c r="A74" s="309"/>
      <c r="B74" s="112">
        <v>31</v>
      </c>
      <c r="C74" s="94" t="s">
        <v>89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291"/>
      <c r="V74" s="245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4"/>
      <c r="AK74" s="246"/>
      <c r="AL74" s="246"/>
      <c r="AM74" s="246"/>
      <c r="AN74" s="246"/>
      <c r="AO74" s="246"/>
      <c r="AP74" s="246"/>
      <c r="AQ74" s="246"/>
      <c r="AR74" s="246"/>
      <c r="AS74" s="246"/>
      <c r="AT74" s="246"/>
      <c r="AU74" s="246"/>
      <c r="AV74" s="246"/>
      <c r="AW74" s="246"/>
      <c r="AX74" s="246"/>
      <c r="AY74" s="246"/>
      <c r="AZ74" s="246"/>
      <c r="BA74" s="246"/>
      <c r="BB74" s="246"/>
      <c r="BC74" s="246"/>
      <c r="BD74" s="246"/>
      <c r="BE74" s="246"/>
      <c r="BF74" s="246"/>
      <c r="BG74" s="246"/>
      <c r="BH74" s="246"/>
      <c r="BI74" s="246"/>
      <c r="BJ74" s="246"/>
      <c r="BK74" s="246"/>
      <c r="BL74" s="246"/>
      <c r="BM74" s="246"/>
      <c r="BN74" s="246"/>
      <c r="BO74" s="246"/>
      <c r="BP74" s="246"/>
      <c r="BQ74" s="246"/>
      <c r="BR74" s="246"/>
      <c r="BS74" s="246"/>
      <c r="BT74" s="246"/>
      <c r="BU74" s="246"/>
      <c r="BV74" s="246"/>
      <c r="BW74" s="246"/>
      <c r="BX74" s="246"/>
      <c r="BY74" s="246"/>
      <c r="BZ74" s="246"/>
      <c r="CA74" s="246"/>
      <c r="CB74" s="246"/>
      <c r="CC74" s="246"/>
      <c r="CD74" s="246"/>
      <c r="CE74" s="246"/>
      <c r="CF74" s="246"/>
      <c r="CG74" s="246"/>
      <c r="CH74" s="246"/>
      <c r="CI74" s="246"/>
      <c r="CJ74" s="246"/>
      <c r="CK74" s="246"/>
      <c r="CL74" s="246"/>
      <c r="CM74" s="246"/>
      <c r="CN74" s="246"/>
      <c r="CO74" s="246"/>
      <c r="CP74" s="246"/>
      <c r="CQ74" s="246"/>
      <c r="CR74" s="246"/>
      <c r="CS74" s="246"/>
      <c r="CT74" s="246"/>
      <c r="CU74" s="246"/>
      <c r="CV74" s="246"/>
      <c r="CW74" s="246"/>
      <c r="CX74" s="246"/>
      <c r="CY74" s="246"/>
      <c r="CZ74" s="246"/>
      <c r="DA74" s="246"/>
      <c r="DB74" s="246"/>
      <c r="DC74" s="246"/>
      <c r="DD74" s="246"/>
      <c r="DE74" s="246"/>
      <c r="DF74" s="246"/>
      <c r="DG74" s="246"/>
      <c r="DH74" s="246"/>
      <c r="DI74" s="246"/>
      <c r="DJ74" s="246"/>
      <c r="DK74" s="246"/>
      <c r="DL74" s="246"/>
      <c r="DM74" s="246"/>
      <c r="DN74" s="246"/>
      <c r="DO74" s="246"/>
      <c r="DP74" s="246"/>
      <c r="DQ74" s="246"/>
    </row>
    <row r="75" spans="1:121" s="125" customFormat="1" ht="36.75" thickBot="1" x14ac:dyDescent="0.3">
      <c r="A75" s="309"/>
      <c r="B75" s="112"/>
      <c r="C75" s="94" t="s">
        <v>90</v>
      </c>
      <c r="D75" s="106">
        <v>2461</v>
      </c>
      <c r="E75" s="113">
        <v>51270890</v>
      </c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291"/>
      <c r="V75" s="245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4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  <c r="CU75" s="246"/>
      <c r="CV75" s="246"/>
      <c r="CW75" s="246"/>
      <c r="CX75" s="246"/>
      <c r="CY75" s="246"/>
      <c r="CZ75" s="246"/>
      <c r="DA75" s="246"/>
      <c r="DB75" s="246"/>
      <c r="DC75" s="246"/>
      <c r="DD75" s="246"/>
      <c r="DE75" s="246"/>
      <c r="DF75" s="246"/>
      <c r="DG75" s="246"/>
      <c r="DH75" s="246"/>
      <c r="DI75" s="246"/>
      <c r="DJ75" s="246"/>
      <c r="DK75" s="246"/>
      <c r="DL75" s="246"/>
      <c r="DM75" s="246"/>
      <c r="DN75" s="246"/>
      <c r="DO75" s="246"/>
      <c r="DP75" s="246"/>
      <c r="DQ75" s="246"/>
    </row>
    <row r="76" spans="1:121" s="125" customFormat="1" ht="36.75" thickBot="1" x14ac:dyDescent="0.3">
      <c r="A76" s="309"/>
      <c r="B76" s="112">
        <v>32</v>
      </c>
      <c r="C76" s="94" t="s">
        <v>91</v>
      </c>
      <c r="D76" s="106">
        <v>1598</v>
      </c>
      <c r="E76" s="113">
        <v>115957712</v>
      </c>
      <c r="F76" s="114">
        <v>81170398</v>
      </c>
      <c r="G76" s="115"/>
      <c r="H76" s="115"/>
      <c r="I76" s="115">
        <v>81170398</v>
      </c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81170398</v>
      </c>
      <c r="T76" s="111">
        <f t="shared" si="1"/>
        <v>0</v>
      </c>
      <c r="U76" s="291"/>
      <c r="V76" s="245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4"/>
      <c r="AK76" s="246"/>
      <c r="AL76" s="246"/>
      <c r="AM76" s="246"/>
      <c r="AN76" s="246"/>
      <c r="AO76" s="246"/>
      <c r="AP76" s="246"/>
      <c r="AQ76" s="246"/>
      <c r="AR76" s="246"/>
      <c r="AS76" s="246"/>
      <c r="AT76" s="246"/>
      <c r="AU76" s="246"/>
      <c r="AV76" s="246"/>
      <c r="AW76" s="246"/>
      <c r="AX76" s="246"/>
      <c r="AY76" s="246"/>
      <c r="AZ76" s="246"/>
      <c r="BA76" s="246"/>
      <c r="BB76" s="246"/>
      <c r="BC76" s="246"/>
      <c r="BD76" s="246"/>
      <c r="BE76" s="246"/>
      <c r="BF76" s="246"/>
      <c r="BG76" s="246"/>
      <c r="BH76" s="246"/>
      <c r="BI76" s="246"/>
      <c r="BJ76" s="246"/>
      <c r="BK76" s="246"/>
      <c r="BL76" s="246"/>
      <c r="BM76" s="246"/>
      <c r="BN76" s="246"/>
      <c r="BO76" s="246"/>
      <c r="BP76" s="246"/>
      <c r="BQ76" s="246"/>
      <c r="BR76" s="246"/>
      <c r="BS76" s="246"/>
      <c r="BT76" s="246"/>
      <c r="BU76" s="246"/>
      <c r="BV76" s="246"/>
      <c r="BW76" s="246"/>
      <c r="BX76" s="246"/>
      <c r="BY76" s="246"/>
      <c r="BZ76" s="246"/>
      <c r="CA76" s="246"/>
      <c r="CB76" s="246"/>
      <c r="CC76" s="246"/>
      <c r="CD76" s="246"/>
      <c r="CE76" s="246"/>
      <c r="CF76" s="246"/>
      <c r="CG76" s="246"/>
      <c r="CH76" s="246"/>
      <c r="CI76" s="246"/>
      <c r="CJ76" s="246"/>
      <c r="CK76" s="246"/>
      <c r="CL76" s="246"/>
      <c r="CM76" s="246"/>
      <c r="CN76" s="246"/>
      <c r="CO76" s="246"/>
      <c r="CP76" s="246"/>
      <c r="CQ76" s="246"/>
      <c r="CR76" s="246"/>
      <c r="CS76" s="246"/>
      <c r="CT76" s="246"/>
      <c r="CU76" s="246"/>
      <c r="CV76" s="246"/>
      <c r="CW76" s="246"/>
      <c r="CX76" s="246"/>
      <c r="CY76" s="246"/>
      <c r="CZ76" s="246"/>
      <c r="DA76" s="246"/>
      <c r="DB76" s="246"/>
      <c r="DC76" s="246"/>
      <c r="DD76" s="246"/>
      <c r="DE76" s="246"/>
      <c r="DF76" s="246"/>
      <c r="DG76" s="246"/>
      <c r="DH76" s="246"/>
      <c r="DI76" s="246"/>
      <c r="DJ76" s="246"/>
      <c r="DK76" s="246"/>
      <c r="DL76" s="246"/>
      <c r="DM76" s="246"/>
      <c r="DN76" s="246"/>
      <c r="DO76" s="246"/>
      <c r="DP76" s="246"/>
      <c r="DQ76" s="246"/>
    </row>
    <row r="77" spans="1:121" s="125" customFormat="1" ht="36.75" thickBot="1" x14ac:dyDescent="0.3">
      <c r="A77" s="309"/>
      <c r="B77" s="112">
        <v>33</v>
      </c>
      <c r="C77" s="94" t="s">
        <v>92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291"/>
      <c r="V77" s="245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4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  <c r="DD77" s="246"/>
      <c r="DE77" s="246"/>
      <c r="DF77" s="246"/>
      <c r="DG77" s="246"/>
      <c r="DH77" s="246"/>
      <c r="DI77" s="246"/>
      <c r="DJ77" s="246"/>
      <c r="DK77" s="246"/>
      <c r="DL77" s="246"/>
      <c r="DM77" s="246"/>
      <c r="DN77" s="246"/>
      <c r="DO77" s="246"/>
      <c r="DP77" s="246"/>
      <c r="DQ77" s="246"/>
    </row>
    <row r="78" spans="1:121" s="125" customFormat="1" ht="18.75" thickBot="1" x14ac:dyDescent="0.3">
      <c r="A78" s="309"/>
      <c r="B78" s="112">
        <v>53</v>
      </c>
      <c r="C78" s="94" t="s">
        <v>93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291"/>
      <c r="V78" s="245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4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246"/>
      <c r="BV78" s="246"/>
      <c r="BW78" s="246"/>
      <c r="BX78" s="246"/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  <c r="CU78" s="246"/>
      <c r="CV78" s="246"/>
      <c r="CW78" s="246"/>
      <c r="CX78" s="246"/>
      <c r="CY78" s="246"/>
      <c r="CZ78" s="246"/>
      <c r="DA78" s="246"/>
      <c r="DB78" s="246"/>
      <c r="DC78" s="246"/>
      <c r="DD78" s="246"/>
      <c r="DE78" s="246"/>
      <c r="DF78" s="246"/>
      <c r="DG78" s="246"/>
      <c r="DH78" s="246"/>
      <c r="DI78" s="246"/>
      <c r="DJ78" s="246"/>
      <c r="DK78" s="246"/>
      <c r="DL78" s="246"/>
      <c r="DM78" s="246"/>
      <c r="DN78" s="246"/>
      <c r="DO78" s="246"/>
      <c r="DP78" s="246"/>
      <c r="DQ78" s="246"/>
    </row>
    <row r="79" spans="1:121" s="125" customFormat="1" ht="18.75" thickBot="1" x14ac:dyDescent="0.3">
      <c r="A79" s="309"/>
      <c r="B79" s="112">
        <v>34</v>
      </c>
      <c r="C79" s="94" t="s">
        <v>94</v>
      </c>
      <c r="D79" s="106">
        <v>1778</v>
      </c>
      <c r="E79" s="113">
        <v>142451435</v>
      </c>
      <c r="F79" s="114">
        <f>+J79</f>
        <v>99716005</v>
      </c>
      <c r="G79" s="115"/>
      <c r="H79" s="115"/>
      <c r="I79" s="115"/>
      <c r="J79" s="116">
        <v>99716005</v>
      </c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99716005</v>
      </c>
      <c r="T79" s="111">
        <f t="shared" si="1"/>
        <v>0</v>
      </c>
      <c r="U79" s="291"/>
      <c r="V79" s="245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4"/>
      <c r="AK79" s="246"/>
      <c r="AL79" s="246"/>
      <c r="AM79" s="246"/>
      <c r="AN79" s="246"/>
      <c r="AO79" s="246"/>
      <c r="AP79" s="246"/>
      <c r="AQ79" s="246"/>
      <c r="AR79" s="246"/>
      <c r="AS79" s="246"/>
      <c r="AT79" s="246"/>
      <c r="AU79" s="246"/>
      <c r="AV79" s="246"/>
      <c r="AW79" s="246"/>
      <c r="AX79" s="246"/>
      <c r="AY79" s="246"/>
      <c r="AZ79" s="246"/>
      <c r="BA79" s="246"/>
      <c r="BB79" s="246"/>
      <c r="BC79" s="246"/>
      <c r="BD79" s="246"/>
      <c r="BE79" s="246"/>
      <c r="BF79" s="246"/>
      <c r="BG79" s="246"/>
      <c r="BH79" s="246"/>
      <c r="BI79" s="246"/>
      <c r="BJ79" s="246"/>
      <c r="BK79" s="246"/>
      <c r="BL79" s="246"/>
      <c r="BM79" s="246"/>
      <c r="BN79" s="246"/>
      <c r="BO79" s="246"/>
      <c r="BP79" s="246"/>
      <c r="BQ79" s="246"/>
      <c r="BR79" s="246"/>
      <c r="BS79" s="246"/>
      <c r="BT79" s="246"/>
      <c r="BU79" s="246"/>
      <c r="BV79" s="246"/>
      <c r="BW79" s="246"/>
      <c r="BX79" s="246"/>
      <c r="BY79" s="246"/>
      <c r="BZ79" s="246"/>
      <c r="CA79" s="246"/>
      <c r="CB79" s="246"/>
      <c r="CC79" s="246"/>
      <c r="CD79" s="246"/>
      <c r="CE79" s="246"/>
      <c r="CF79" s="246"/>
      <c r="CG79" s="246"/>
      <c r="CH79" s="246"/>
      <c r="CI79" s="246"/>
      <c r="CJ79" s="246"/>
      <c r="CK79" s="246"/>
      <c r="CL79" s="246"/>
      <c r="CM79" s="246"/>
      <c r="CN79" s="246"/>
      <c r="CO79" s="246"/>
      <c r="CP79" s="246"/>
      <c r="CQ79" s="246"/>
      <c r="CR79" s="246"/>
      <c r="CS79" s="246"/>
      <c r="CT79" s="246"/>
      <c r="CU79" s="246"/>
      <c r="CV79" s="246"/>
      <c r="CW79" s="246"/>
      <c r="CX79" s="246"/>
      <c r="CY79" s="246"/>
      <c r="CZ79" s="246"/>
      <c r="DA79" s="246"/>
      <c r="DB79" s="246"/>
      <c r="DC79" s="246"/>
      <c r="DD79" s="246"/>
      <c r="DE79" s="246"/>
      <c r="DF79" s="246"/>
      <c r="DG79" s="246"/>
      <c r="DH79" s="246"/>
      <c r="DI79" s="246"/>
      <c r="DJ79" s="246"/>
      <c r="DK79" s="246"/>
      <c r="DL79" s="246"/>
      <c r="DM79" s="246"/>
      <c r="DN79" s="246"/>
      <c r="DO79" s="246"/>
      <c r="DP79" s="246"/>
      <c r="DQ79" s="246"/>
    </row>
    <row r="80" spans="1:121" s="125" customFormat="1" ht="18.75" thickBot="1" x14ac:dyDescent="0.3">
      <c r="A80" s="309"/>
      <c r="B80" s="112">
        <v>35</v>
      </c>
      <c r="C80" s="94" t="s">
        <v>95</v>
      </c>
      <c r="D80" s="106">
        <v>2462</v>
      </c>
      <c r="E80" s="113">
        <v>26736000</v>
      </c>
      <c r="F80" s="114">
        <f>+J80</f>
        <v>115660300</v>
      </c>
      <c r="G80" s="115"/>
      <c r="H80" s="115"/>
      <c r="I80" s="115"/>
      <c r="J80" s="116">
        <v>115660300</v>
      </c>
      <c r="K80" s="115"/>
      <c r="L80" s="115"/>
      <c r="M80" s="115"/>
      <c r="N80" s="115"/>
      <c r="O80" s="115"/>
      <c r="P80" s="115"/>
      <c r="Q80" s="115"/>
      <c r="R80" s="115"/>
      <c r="S80" s="117">
        <f t="shared" ref="S80:S110" si="5">SUM(G80:R80)</f>
        <v>115660300</v>
      </c>
      <c r="T80" s="111">
        <f t="shared" ref="T80:T110" si="6">+F80-S80</f>
        <v>0</v>
      </c>
      <c r="U80" s="291"/>
      <c r="V80" s="245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4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  <c r="AU80" s="246"/>
      <c r="AV80" s="246"/>
      <c r="AW80" s="246"/>
      <c r="AX80" s="246"/>
      <c r="AY80" s="246"/>
      <c r="AZ80" s="246"/>
      <c r="BA80" s="246"/>
      <c r="BB80" s="246"/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6"/>
      <c r="BN80" s="246"/>
      <c r="BO80" s="246"/>
      <c r="BP80" s="246"/>
      <c r="BQ80" s="246"/>
      <c r="BR80" s="246"/>
      <c r="BS80" s="246"/>
      <c r="BT80" s="246"/>
      <c r="BU80" s="246"/>
      <c r="BV80" s="246"/>
      <c r="BW80" s="246"/>
      <c r="BX80" s="246"/>
      <c r="BY80" s="246"/>
      <c r="BZ80" s="246"/>
      <c r="CA80" s="246"/>
      <c r="CB80" s="246"/>
      <c r="CC80" s="246"/>
      <c r="CD80" s="246"/>
      <c r="CE80" s="246"/>
      <c r="CF80" s="246"/>
      <c r="CG80" s="246"/>
      <c r="CH80" s="246"/>
      <c r="CI80" s="246"/>
      <c r="CJ80" s="246"/>
      <c r="CK80" s="246"/>
      <c r="CL80" s="246"/>
      <c r="CM80" s="246"/>
      <c r="CN80" s="246"/>
      <c r="CO80" s="246"/>
      <c r="CP80" s="246"/>
      <c r="CQ80" s="246"/>
      <c r="CR80" s="246"/>
      <c r="CS80" s="246"/>
      <c r="CT80" s="246"/>
      <c r="CU80" s="246"/>
      <c r="CV80" s="246"/>
      <c r="CW80" s="246"/>
      <c r="CX80" s="246"/>
      <c r="CY80" s="246"/>
      <c r="CZ80" s="246"/>
      <c r="DA80" s="246"/>
      <c r="DB80" s="246"/>
      <c r="DC80" s="246"/>
      <c r="DD80" s="246"/>
      <c r="DE80" s="246"/>
      <c r="DF80" s="246"/>
      <c r="DG80" s="246"/>
      <c r="DH80" s="246"/>
      <c r="DI80" s="246"/>
      <c r="DJ80" s="246"/>
      <c r="DK80" s="246"/>
      <c r="DL80" s="246"/>
      <c r="DM80" s="246"/>
      <c r="DN80" s="246"/>
      <c r="DO80" s="246"/>
      <c r="DP80" s="246"/>
      <c r="DQ80" s="246"/>
    </row>
    <row r="81" spans="1:121" s="125" customFormat="1" ht="18.75" thickBot="1" x14ac:dyDescent="0.3">
      <c r="A81" s="309"/>
      <c r="B81" s="112">
        <v>36</v>
      </c>
      <c r="C81" s="94" t="s">
        <v>96</v>
      </c>
      <c r="D81" s="106"/>
      <c r="E81" s="113"/>
      <c r="F81" s="114"/>
      <c r="G81" s="115"/>
      <c r="H81" s="115"/>
      <c r="I81" s="115"/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si="5"/>
        <v>0</v>
      </c>
      <c r="T81" s="111">
        <f t="shared" si="6"/>
        <v>0</v>
      </c>
      <c r="U81" s="291"/>
      <c r="V81" s="245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4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  <c r="AU81" s="246"/>
      <c r="AV81" s="246"/>
      <c r="AW81" s="246"/>
      <c r="AX81" s="246"/>
      <c r="AY81" s="246"/>
      <c r="AZ81" s="246"/>
      <c r="BA81" s="246"/>
      <c r="BB81" s="246"/>
      <c r="BC81" s="246"/>
      <c r="BD81" s="246"/>
      <c r="BE81" s="246"/>
      <c r="BF81" s="246"/>
      <c r="BG81" s="246"/>
      <c r="BH81" s="246"/>
      <c r="BI81" s="246"/>
      <c r="BJ81" s="246"/>
      <c r="BK81" s="246"/>
      <c r="BL81" s="246"/>
      <c r="BM81" s="246"/>
      <c r="BN81" s="246"/>
      <c r="BO81" s="246"/>
      <c r="BP81" s="246"/>
      <c r="BQ81" s="246"/>
      <c r="BR81" s="246"/>
      <c r="BS81" s="246"/>
      <c r="BT81" s="246"/>
      <c r="BU81" s="246"/>
      <c r="BV81" s="246"/>
      <c r="BW81" s="246"/>
      <c r="BX81" s="246"/>
      <c r="BY81" s="246"/>
      <c r="BZ81" s="246"/>
      <c r="CA81" s="246"/>
      <c r="CB81" s="246"/>
      <c r="CC81" s="246"/>
      <c r="CD81" s="246"/>
      <c r="CE81" s="246"/>
      <c r="CF81" s="246"/>
      <c r="CG81" s="246"/>
      <c r="CH81" s="246"/>
      <c r="CI81" s="246"/>
      <c r="CJ81" s="246"/>
      <c r="CK81" s="246"/>
      <c r="CL81" s="246"/>
      <c r="CM81" s="246"/>
      <c r="CN81" s="246"/>
      <c r="CO81" s="246"/>
      <c r="CP81" s="246"/>
      <c r="CQ81" s="246"/>
      <c r="CR81" s="246"/>
      <c r="CS81" s="246"/>
      <c r="CT81" s="246"/>
      <c r="CU81" s="246"/>
      <c r="CV81" s="246"/>
      <c r="CW81" s="246"/>
      <c r="CX81" s="246"/>
      <c r="CY81" s="246"/>
      <c r="CZ81" s="246"/>
      <c r="DA81" s="246"/>
      <c r="DB81" s="246"/>
      <c r="DC81" s="246"/>
      <c r="DD81" s="246"/>
      <c r="DE81" s="246"/>
      <c r="DF81" s="246"/>
      <c r="DG81" s="246"/>
      <c r="DH81" s="246"/>
      <c r="DI81" s="246"/>
      <c r="DJ81" s="246"/>
      <c r="DK81" s="246"/>
      <c r="DL81" s="246"/>
      <c r="DM81" s="246"/>
      <c r="DN81" s="246"/>
      <c r="DO81" s="246"/>
      <c r="DP81" s="246"/>
      <c r="DQ81" s="246"/>
    </row>
    <row r="82" spans="1:121" s="125" customFormat="1" ht="18.75" thickBot="1" x14ac:dyDescent="0.3">
      <c r="A82" s="309"/>
      <c r="B82" s="112">
        <v>27</v>
      </c>
      <c r="C82" s="94" t="s">
        <v>97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5"/>
        <v>0</v>
      </c>
      <c r="T82" s="111">
        <f t="shared" si="6"/>
        <v>0</v>
      </c>
      <c r="U82" s="291"/>
      <c r="V82" s="245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4"/>
      <c r="AK82" s="246"/>
      <c r="AL82" s="246"/>
      <c r="AM82" s="246"/>
      <c r="AN82" s="246"/>
      <c r="AO82" s="246"/>
      <c r="AP82" s="246"/>
      <c r="AQ82" s="246"/>
      <c r="AR82" s="246"/>
      <c r="AS82" s="246"/>
      <c r="AT82" s="246"/>
      <c r="AU82" s="246"/>
      <c r="AV82" s="246"/>
      <c r="AW82" s="246"/>
      <c r="AX82" s="246"/>
      <c r="AY82" s="246"/>
      <c r="AZ82" s="246"/>
      <c r="BA82" s="246"/>
      <c r="BB82" s="246"/>
      <c r="BC82" s="246"/>
      <c r="BD82" s="246"/>
      <c r="BE82" s="246"/>
      <c r="BF82" s="246"/>
      <c r="BG82" s="246"/>
      <c r="BH82" s="246"/>
      <c r="BI82" s="246"/>
      <c r="BJ82" s="246"/>
      <c r="BK82" s="246"/>
      <c r="BL82" s="246"/>
      <c r="BM82" s="246"/>
      <c r="BN82" s="246"/>
      <c r="BO82" s="246"/>
      <c r="BP82" s="246"/>
      <c r="BQ82" s="246"/>
      <c r="BR82" s="246"/>
      <c r="BS82" s="246"/>
      <c r="BT82" s="246"/>
      <c r="BU82" s="246"/>
      <c r="BV82" s="246"/>
      <c r="BW82" s="246"/>
      <c r="BX82" s="246"/>
      <c r="BY82" s="246"/>
      <c r="BZ82" s="246"/>
      <c r="CA82" s="246"/>
      <c r="CB82" s="246"/>
      <c r="CC82" s="246"/>
      <c r="CD82" s="246"/>
      <c r="CE82" s="246"/>
      <c r="CF82" s="246"/>
      <c r="CG82" s="246"/>
      <c r="CH82" s="246"/>
      <c r="CI82" s="246"/>
      <c r="CJ82" s="246"/>
      <c r="CK82" s="246"/>
      <c r="CL82" s="246"/>
      <c r="CM82" s="246"/>
      <c r="CN82" s="246"/>
      <c r="CO82" s="246"/>
      <c r="CP82" s="246"/>
      <c r="CQ82" s="246"/>
      <c r="CR82" s="246"/>
      <c r="CS82" s="246"/>
      <c r="CT82" s="246"/>
      <c r="CU82" s="246"/>
      <c r="CV82" s="246"/>
      <c r="CW82" s="246"/>
      <c r="CX82" s="246"/>
      <c r="CY82" s="246"/>
      <c r="CZ82" s="246"/>
      <c r="DA82" s="246"/>
      <c r="DB82" s="246"/>
      <c r="DC82" s="246"/>
      <c r="DD82" s="246"/>
      <c r="DE82" s="246"/>
      <c r="DF82" s="246"/>
      <c r="DG82" s="246"/>
      <c r="DH82" s="246"/>
      <c r="DI82" s="246"/>
      <c r="DJ82" s="246"/>
      <c r="DK82" s="246"/>
      <c r="DL82" s="246"/>
      <c r="DM82" s="246"/>
      <c r="DN82" s="246"/>
      <c r="DO82" s="246"/>
      <c r="DP82" s="246"/>
      <c r="DQ82" s="246"/>
    </row>
    <row r="83" spans="1:121" s="125" customFormat="1" ht="36.75" thickBot="1" x14ac:dyDescent="0.3">
      <c r="A83" s="309"/>
      <c r="B83" s="112">
        <v>37</v>
      </c>
      <c r="C83" s="94" t="s">
        <v>98</v>
      </c>
      <c r="D83" s="106">
        <v>1779</v>
      </c>
      <c r="E83" s="113">
        <v>1858536</v>
      </c>
      <c r="F83" s="114">
        <f>+J83</f>
        <v>1858536</v>
      </c>
      <c r="G83" s="115"/>
      <c r="H83" s="115"/>
      <c r="I83" s="115"/>
      <c r="J83" s="116">
        <v>1858536</v>
      </c>
      <c r="K83" s="115"/>
      <c r="L83" s="115"/>
      <c r="M83" s="115"/>
      <c r="N83" s="115"/>
      <c r="O83" s="115"/>
      <c r="P83" s="115"/>
      <c r="Q83" s="115"/>
      <c r="R83" s="115"/>
      <c r="S83" s="117">
        <f t="shared" si="5"/>
        <v>1858536</v>
      </c>
      <c r="T83" s="111">
        <f t="shared" si="6"/>
        <v>0</v>
      </c>
      <c r="U83" s="291"/>
      <c r="V83" s="245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4"/>
      <c r="AK83" s="246"/>
      <c r="AL83" s="246"/>
      <c r="AM83" s="246"/>
      <c r="AN83" s="246"/>
      <c r="AO83" s="246"/>
      <c r="AP83" s="246"/>
      <c r="AQ83" s="246"/>
      <c r="AR83" s="246"/>
      <c r="AS83" s="246"/>
      <c r="AT83" s="246"/>
      <c r="AU83" s="246"/>
      <c r="AV83" s="246"/>
      <c r="AW83" s="246"/>
      <c r="AX83" s="246"/>
      <c r="AY83" s="246"/>
      <c r="AZ83" s="246"/>
      <c r="BA83" s="246"/>
      <c r="BB83" s="246"/>
      <c r="BC83" s="246"/>
      <c r="BD83" s="246"/>
      <c r="BE83" s="246"/>
      <c r="BF83" s="246"/>
      <c r="BG83" s="246"/>
      <c r="BH83" s="246"/>
      <c r="BI83" s="246"/>
      <c r="BJ83" s="246"/>
      <c r="BK83" s="246"/>
      <c r="BL83" s="246"/>
      <c r="BM83" s="246"/>
      <c r="BN83" s="246"/>
      <c r="BO83" s="246"/>
      <c r="BP83" s="246"/>
      <c r="BQ83" s="246"/>
      <c r="BR83" s="246"/>
      <c r="BS83" s="246"/>
      <c r="BT83" s="246"/>
      <c r="BU83" s="246"/>
      <c r="BV83" s="246"/>
      <c r="BW83" s="246"/>
      <c r="BX83" s="246"/>
      <c r="BY83" s="246"/>
      <c r="BZ83" s="246"/>
      <c r="CA83" s="246"/>
      <c r="CB83" s="246"/>
      <c r="CC83" s="246"/>
      <c r="CD83" s="246"/>
      <c r="CE83" s="246"/>
      <c r="CF83" s="246"/>
      <c r="CG83" s="246"/>
      <c r="CH83" s="246"/>
      <c r="CI83" s="246"/>
      <c r="CJ83" s="246"/>
      <c r="CK83" s="246"/>
      <c r="CL83" s="246"/>
      <c r="CM83" s="246"/>
      <c r="CN83" s="246"/>
      <c r="CO83" s="246"/>
      <c r="CP83" s="246"/>
      <c r="CQ83" s="246"/>
      <c r="CR83" s="246"/>
      <c r="CS83" s="246"/>
      <c r="CT83" s="246"/>
      <c r="CU83" s="246"/>
      <c r="CV83" s="246"/>
      <c r="CW83" s="246"/>
      <c r="CX83" s="246"/>
      <c r="CY83" s="246"/>
      <c r="CZ83" s="246"/>
      <c r="DA83" s="246"/>
      <c r="DB83" s="246"/>
      <c r="DC83" s="246"/>
      <c r="DD83" s="246"/>
      <c r="DE83" s="246"/>
      <c r="DF83" s="246"/>
      <c r="DG83" s="246"/>
      <c r="DH83" s="246"/>
      <c r="DI83" s="246"/>
      <c r="DJ83" s="246"/>
      <c r="DK83" s="246"/>
      <c r="DL83" s="246"/>
      <c r="DM83" s="246"/>
      <c r="DN83" s="246"/>
      <c r="DO83" s="246"/>
      <c r="DP83" s="246"/>
      <c r="DQ83" s="246"/>
    </row>
    <row r="84" spans="1:121" s="125" customFormat="1" ht="36.75" thickBot="1" x14ac:dyDescent="0.3">
      <c r="A84" s="309"/>
      <c r="B84" s="112">
        <v>38</v>
      </c>
      <c r="C84" s="94" t="s">
        <v>99</v>
      </c>
      <c r="D84" s="106"/>
      <c r="E84" s="113"/>
      <c r="F84" s="114"/>
      <c r="G84" s="115"/>
      <c r="H84" s="115"/>
      <c r="I84" s="115"/>
      <c r="J84" s="116"/>
      <c r="K84" s="115"/>
      <c r="L84" s="115"/>
      <c r="M84" s="115"/>
      <c r="N84" s="115"/>
      <c r="O84" s="115"/>
      <c r="P84" s="115"/>
      <c r="Q84" s="115"/>
      <c r="R84" s="115"/>
      <c r="S84" s="117">
        <f t="shared" si="5"/>
        <v>0</v>
      </c>
      <c r="T84" s="111">
        <f t="shared" si="6"/>
        <v>0</v>
      </c>
      <c r="U84" s="291"/>
      <c r="V84" s="245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4"/>
      <c r="AK84" s="246"/>
      <c r="AL84" s="246"/>
      <c r="AM84" s="246"/>
      <c r="AN84" s="246"/>
      <c r="AO84" s="246"/>
      <c r="AP84" s="246"/>
      <c r="AQ84" s="246"/>
      <c r="AR84" s="246"/>
      <c r="AS84" s="246"/>
      <c r="AT84" s="246"/>
      <c r="AU84" s="246"/>
      <c r="AV84" s="246"/>
      <c r="AW84" s="246"/>
      <c r="AX84" s="246"/>
      <c r="AY84" s="246"/>
      <c r="AZ84" s="246"/>
      <c r="BA84" s="246"/>
      <c r="BB84" s="246"/>
      <c r="BC84" s="246"/>
      <c r="BD84" s="246"/>
      <c r="BE84" s="246"/>
      <c r="BF84" s="246"/>
      <c r="BG84" s="246"/>
      <c r="BH84" s="246"/>
      <c r="BI84" s="246"/>
      <c r="BJ84" s="246"/>
      <c r="BK84" s="246"/>
      <c r="BL84" s="246"/>
      <c r="BM84" s="246"/>
      <c r="BN84" s="246"/>
      <c r="BO84" s="246"/>
      <c r="BP84" s="246"/>
      <c r="BQ84" s="246"/>
      <c r="BR84" s="246"/>
      <c r="BS84" s="246"/>
      <c r="BT84" s="246"/>
      <c r="BU84" s="246"/>
      <c r="BV84" s="246"/>
      <c r="BW84" s="246"/>
      <c r="BX84" s="246"/>
      <c r="BY84" s="246"/>
      <c r="BZ84" s="246"/>
      <c r="CA84" s="246"/>
      <c r="CB84" s="246"/>
      <c r="CC84" s="246"/>
      <c r="CD84" s="246"/>
      <c r="CE84" s="246"/>
      <c r="CF84" s="246"/>
      <c r="CG84" s="246"/>
      <c r="CH84" s="246"/>
      <c r="CI84" s="246"/>
      <c r="CJ84" s="246"/>
      <c r="CK84" s="246"/>
      <c r="CL84" s="246"/>
      <c r="CM84" s="246"/>
      <c r="CN84" s="246"/>
      <c r="CO84" s="246"/>
      <c r="CP84" s="246"/>
      <c r="CQ84" s="246"/>
      <c r="CR84" s="246"/>
      <c r="CS84" s="246"/>
      <c r="CT84" s="246"/>
      <c r="CU84" s="246"/>
      <c r="CV84" s="246"/>
      <c r="CW84" s="246"/>
      <c r="CX84" s="246"/>
      <c r="CY84" s="246"/>
      <c r="CZ84" s="246"/>
      <c r="DA84" s="246"/>
      <c r="DB84" s="246"/>
      <c r="DC84" s="246"/>
      <c r="DD84" s="246"/>
      <c r="DE84" s="246"/>
      <c r="DF84" s="246"/>
      <c r="DG84" s="246"/>
      <c r="DH84" s="246"/>
      <c r="DI84" s="246"/>
      <c r="DJ84" s="246"/>
      <c r="DK84" s="246"/>
      <c r="DL84" s="246"/>
      <c r="DM84" s="246"/>
      <c r="DN84" s="246"/>
      <c r="DO84" s="246"/>
      <c r="DP84" s="246"/>
      <c r="DQ84" s="246"/>
    </row>
    <row r="85" spans="1:121" s="125" customFormat="1" ht="18.75" thickBot="1" x14ac:dyDescent="0.3">
      <c r="A85" s="309"/>
      <c r="B85" s="112"/>
      <c r="C85" s="94" t="s">
        <v>100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5"/>
        <v>0</v>
      </c>
      <c r="T85" s="111">
        <f t="shared" si="6"/>
        <v>0</v>
      </c>
      <c r="U85" s="291"/>
      <c r="V85" s="245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4"/>
      <c r="AK85" s="246"/>
      <c r="AL85" s="246"/>
      <c r="AM85" s="246"/>
      <c r="AN85" s="246"/>
      <c r="AO85" s="246"/>
      <c r="AP85" s="246"/>
      <c r="AQ85" s="246"/>
      <c r="AR85" s="246"/>
      <c r="AS85" s="246"/>
      <c r="AT85" s="246"/>
      <c r="AU85" s="246"/>
      <c r="AV85" s="246"/>
      <c r="AW85" s="246"/>
      <c r="AX85" s="246"/>
      <c r="AY85" s="246"/>
      <c r="AZ85" s="246"/>
      <c r="BA85" s="246"/>
      <c r="BB85" s="246"/>
      <c r="BC85" s="246"/>
      <c r="BD85" s="246"/>
      <c r="BE85" s="246"/>
      <c r="BF85" s="246"/>
      <c r="BG85" s="246"/>
      <c r="BH85" s="246"/>
      <c r="BI85" s="246"/>
      <c r="BJ85" s="246"/>
      <c r="BK85" s="246"/>
      <c r="BL85" s="246"/>
      <c r="BM85" s="246"/>
      <c r="BN85" s="246"/>
      <c r="BO85" s="246"/>
      <c r="BP85" s="246"/>
      <c r="BQ85" s="246"/>
      <c r="BR85" s="246"/>
      <c r="BS85" s="246"/>
      <c r="BT85" s="246"/>
      <c r="BU85" s="246"/>
      <c r="BV85" s="246"/>
      <c r="BW85" s="246"/>
      <c r="BX85" s="246"/>
      <c r="BY85" s="246"/>
      <c r="BZ85" s="246"/>
      <c r="CA85" s="246"/>
      <c r="CB85" s="246"/>
      <c r="CC85" s="246"/>
      <c r="CD85" s="246"/>
      <c r="CE85" s="246"/>
      <c r="CF85" s="246"/>
      <c r="CG85" s="246"/>
      <c r="CH85" s="246"/>
      <c r="CI85" s="246"/>
      <c r="CJ85" s="246"/>
      <c r="CK85" s="246"/>
      <c r="CL85" s="246"/>
      <c r="CM85" s="246"/>
      <c r="CN85" s="246"/>
      <c r="CO85" s="246"/>
      <c r="CP85" s="246"/>
      <c r="CQ85" s="246"/>
      <c r="CR85" s="246"/>
      <c r="CS85" s="246"/>
      <c r="CT85" s="246"/>
      <c r="CU85" s="246"/>
      <c r="CV85" s="246"/>
      <c r="CW85" s="246"/>
      <c r="CX85" s="246"/>
      <c r="CY85" s="246"/>
      <c r="CZ85" s="246"/>
      <c r="DA85" s="246"/>
      <c r="DB85" s="246"/>
      <c r="DC85" s="246"/>
      <c r="DD85" s="246"/>
      <c r="DE85" s="246"/>
      <c r="DF85" s="246"/>
      <c r="DG85" s="246"/>
      <c r="DH85" s="246"/>
      <c r="DI85" s="246"/>
      <c r="DJ85" s="246"/>
      <c r="DK85" s="246"/>
      <c r="DL85" s="246"/>
      <c r="DM85" s="246"/>
      <c r="DN85" s="246"/>
      <c r="DO85" s="246"/>
      <c r="DP85" s="246"/>
      <c r="DQ85" s="246"/>
    </row>
    <row r="86" spans="1:121" s="125" customFormat="1" ht="18.75" thickBot="1" x14ac:dyDescent="0.3">
      <c r="A86" s="309"/>
      <c r="B86" s="112">
        <v>59</v>
      </c>
      <c r="C86" s="94" t="s">
        <v>101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5"/>
        <v>0</v>
      </c>
      <c r="T86" s="111">
        <f t="shared" si="6"/>
        <v>0</v>
      </c>
      <c r="U86" s="291"/>
      <c r="V86" s="245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4"/>
      <c r="AK86" s="246"/>
      <c r="AL86" s="246"/>
      <c r="AM86" s="246"/>
      <c r="AN86" s="246"/>
      <c r="AO86" s="246"/>
      <c r="AP86" s="246"/>
      <c r="AQ86" s="246"/>
      <c r="AR86" s="246"/>
      <c r="AS86" s="246"/>
      <c r="AT86" s="246"/>
      <c r="AU86" s="246"/>
      <c r="AV86" s="246"/>
      <c r="AW86" s="246"/>
      <c r="AX86" s="246"/>
      <c r="AY86" s="246"/>
      <c r="AZ86" s="246"/>
      <c r="BA86" s="246"/>
      <c r="BB86" s="246"/>
      <c r="BC86" s="246"/>
      <c r="BD86" s="246"/>
      <c r="BE86" s="246"/>
      <c r="BF86" s="246"/>
      <c r="BG86" s="246"/>
      <c r="BH86" s="246"/>
      <c r="BI86" s="246"/>
      <c r="BJ86" s="246"/>
      <c r="BK86" s="246"/>
      <c r="BL86" s="246"/>
      <c r="BM86" s="246"/>
      <c r="BN86" s="246"/>
      <c r="BO86" s="246"/>
      <c r="BP86" s="246"/>
      <c r="BQ86" s="246"/>
      <c r="BR86" s="246"/>
      <c r="BS86" s="246"/>
      <c r="BT86" s="246"/>
      <c r="BU86" s="246"/>
      <c r="BV86" s="246"/>
      <c r="BW86" s="246"/>
      <c r="BX86" s="246"/>
      <c r="BY86" s="246"/>
      <c r="BZ86" s="246"/>
      <c r="CA86" s="246"/>
      <c r="CB86" s="246"/>
      <c r="CC86" s="246"/>
      <c r="CD86" s="246"/>
      <c r="CE86" s="246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246"/>
      <c r="CQ86" s="246"/>
      <c r="CR86" s="246"/>
      <c r="CS86" s="246"/>
      <c r="CT86" s="246"/>
      <c r="CU86" s="246"/>
      <c r="CV86" s="246"/>
      <c r="CW86" s="246"/>
      <c r="CX86" s="246"/>
      <c r="CY86" s="246"/>
      <c r="CZ86" s="246"/>
      <c r="DA86" s="246"/>
      <c r="DB86" s="246"/>
      <c r="DC86" s="246"/>
      <c r="DD86" s="246"/>
      <c r="DE86" s="246"/>
      <c r="DF86" s="246"/>
      <c r="DG86" s="246"/>
      <c r="DH86" s="246"/>
      <c r="DI86" s="246"/>
      <c r="DJ86" s="246"/>
      <c r="DK86" s="246"/>
      <c r="DL86" s="246"/>
      <c r="DM86" s="246"/>
      <c r="DN86" s="246"/>
      <c r="DO86" s="246"/>
      <c r="DP86" s="246"/>
      <c r="DQ86" s="246"/>
    </row>
    <row r="87" spans="1:121" s="125" customFormat="1" ht="18.75" thickBot="1" x14ac:dyDescent="0.3">
      <c r="A87" s="309"/>
      <c r="B87" s="112">
        <v>60</v>
      </c>
      <c r="C87" s="94" t="s">
        <v>102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5"/>
        <v>0</v>
      </c>
      <c r="T87" s="111">
        <f t="shared" si="6"/>
        <v>0</v>
      </c>
      <c r="U87" s="291"/>
      <c r="V87" s="245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4"/>
      <c r="AK87" s="246"/>
      <c r="AL87" s="246"/>
      <c r="AM87" s="246"/>
      <c r="AN87" s="246"/>
      <c r="AO87" s="246"/>
      <c r="AP87" s="246"/>
      <c r="AQ87" s="246"/>
      <c r="AR87" s="246"/>
      <c r="AS87" s="246"/>
      <c r="AT87" s="246"/>
      <c r="AU87" s="246"/>
      <c r="AV87" s="246"/>
      <c r="AW87" s="246"/>
      <c r="AX87" s="246"/>
      <c r="AY87" s="246"/>
      <c r="AZ87" s="246"/>
      <c r="BA87" s="246"/>
      <c r="BB87" s="246"/>
      <c r="BC87" s="246"/>
      <c r="BD87" s="246"/>
      <c r="BE87" s="246"/>
      <c r="BF87" s="246"/>
      <c r="BG87" s="246"/>
      <c r="BH87" s="246"/>
      <c r="BI87" s="246"/>
      <c r="BJ87" s="246"/>
      <c r="BK87" s="246"/>
      <c r="BL87" s="246"/>
      <c r="BM87" s="246"/>
      <c r="BN87" s="246"/>
      <c r="BO87" s="246"/>
      <c r="BP87" s="246"/>
      <c r="BQ87" s="246"/>
      <c r="BR87" s="246"/>
      <c r="BS87" s="246"/>
      <c r="BT87" s="246"/>
      <c r="BU87" s="246"/>
      <c r="BV87" s="246"/>
      <c r="BW87" s="246"/>
      <c r="BX87" s="246"/>
      <c r="BY87" s="246"/>
      <c r="BZ87" s="246"/>
      <c r="CA87" s="246"/>
      <c r="CB87" s="246"/>
      <c r="CC87" s="246"/>
      <c r="CD87" s="246"/>
      <c r="CE87" s="246"/>
      <c r="CF87" s="246"/>
      <c r="CG87" s="246"/>
      <c r="CH87" s="246"/>
      <c r="CI87" s="246"/>
      <c r="CJ87" s="246"/>
      <c r="CK87" s="246"/>
      <c r="CL87" s="246"/>
      <c r="CM87" s="246"/>
      <c r="CN87" s="246"/>
      <c r="CO87" s="246"/>
      <c r="CP87" s="246"/>
      <c r="CQ87" s="246"/>
      <c r="CR87" s="246"/>
      <c r="CS87" s="246"/>
      <c r="CT87" s="246"/>
      <c r="CU87" s="246"/>
      <c r="CV87" s="246"/>
      <c r="CW87" s="246"/>
      <c r="CX87" s="246"/>
      <c r="CY87" s="246"/>
      <c r="CZ87" s="246"/>
      <c r="DA87" s="246"/>
      <c r="DB87" s="246"/>
      <c r="DC87" s="246"/>
      <c r="DD87" s="246"/>
      <c r="DE87" s="246"/>
      <c r="DF87" s="246"/>
      <c r="DG87" s="246"/>
      <c r="DH87" s="246"/>
      <c r="DI87" s="246"/>
      <c r="DJ87" s="246"/>
      <c r="DK87" s="246"/>
      <c r="DL87" s="246"/>
      <c r="DM87" s="246"/>
      <c r="DN87" s="246"/>
      <c r="DO87" s="246"/>
      <c r="DP87" s="246"/>
      <c r="DQ87" s="246"/>
    </row>
    <row r="88" spans="1:121" s="125" customFormat="1" ht="18.75" thickBot="1" x14ac:dyDescent="0.3">
      <c r="A88" s="309"/>
      <c r="B88" s="112">
        <v>39</v>
      </c>
      <c r="C88" s="94" t="s">
        <v>103</v>
      </c>
      <c r="D88" s="106">
        <v>1574</v>
      </c>
      <c r="E88" s="113">
        <v>36647138</v>
      </c>
      <c r="F88" s="114">
        <v>25652997</v>
      </c>
      <c r="G88" s="115"/>
      <c r="H88" s="115"/>
      <c r="I88" s="115">
        <v>25652997</v>
      </c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5"/>
        <v>25652997</v>
      </c>
      <c r="T88" s="111">
        <f t="shared" si="6"/>
        <v>0</v>
      </c>
      <c r="U88" s="291"/>
      <c r="V88" s="245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4"/>
      <c r="AK88" s="246"/>
      <c r="AL88" s="246"/>
      <c r="AM88" s="246"/>
      <c r="AN88" s="246"/>
      <c r="AO88" s="246"/>
      <c r="AP88" s="246"/>
      <c r="AQ88" s="246"/>
      <c r="AR88" s="246"/>
      <c r="AS88" s="246"/>
      <c r="AT88" s="246"/>
      <c r="AU88" s="246"/>
      <c r="AV88" s="246"/>
      <c r="AW88" s="246"/>
      <c r="AX88" s="246"/>
      <c r="AY88" s="246"/>
      <c r="AZ88" s="246"/>
      <c r="BA88" s="246"/>
      <c r="BB88" s="246"/>
      <c r="BC88" s="246"/>
      <c r="BD88" s="246"/>
      <c r="BE88" s="246"/>
      <c r="BF88" s="246"/>
      <c r="BG88" s="246"/>
      <c r="BH88" s="246"/>
      <c r="BI88" s="246"/>
      <c r="BJ88" s="246"/>
      <c r="BK88" s="246"/>
      <c r="BL88" s="246"/>
      <c r="BM88" s="246"/>
      <c r="BN88" s="246"/>
      <c r="BO88" s="246"/>
      <c r="BP88" s="246"/>
      <c r="BQ88" s="246"/>
      <c r="BR88" s="246"/>
      <c r="BS88" s="246"/>
      <c r="BT88" s="246"/>
      <c r="BU88" s="246"/>
      <c r="BV88" s="246"/>
      <c r="BW88" s="246"/>
      <c r="BX88" s="246"/>
      <c r="BY88" s="246"/>
      <c r="BZ88" s="246"/>
      <c r="CA88" s="246"/>
      <c r="CB88" s="246"/>
      <c r="CC88" s="246"/>
      <c r="CD88" s="246"/>
      <c r="CE88" s="246"/>
      <c r="CF88" s="246"/>
      <c r="CG88" s="246"/>
      <c r="CH88" s="246"/>
      <c r="CI88" s="246"/>
      <c r="CJ88" s="246"/>
      <c r="CK88" s="246"/>
      <c r="CL88" s="246"/>
      <c r="CM88" s="246"/>
      <c r="CN88" s="246"/>
      <c r="CO88" s="246"/>
      <c r="CP88" s="246"/>
      <c r="CQ88" s="246"/>
      <c r="CR88" s="246"/>
      <c r="CS88" s="246"/>
      <c r="CT88" s="246"/>
      <c r="CU88" s="246"/>
      <c r="CV88" s="246"/>
      <c r="CW88" s="246"/>
      <c r="CX88" s="246"/>
      <c r="CY88" s="246"/>
      <c r="CZ88" s="246"/>
      <c r="DA88" s="246"/>
      <c r="DB88" s="246"/>
      <c r="DC88" s="246"/>
      <c r="DD88" s="246"/>
      <c r="DE88" s="246"/>
      <c r="DF88" s="246"/>
      <c r="DG88" s="246"/>
      <c r="DH88" s="246"/>
      <c r="DI88" s="246"/>
      <c r="DJ88" s="246"/>
      <c r="DK88" s="246"/>
      <c r="DL88" s="246"/>
      <c r="DM88" s="246"/>
      <c r="DN88" s="246"/>
      <c r="DO88" s="246"/>
      <c r="DP88" s="246"/>
      <c r="DQ88" s="246"/>
    </row>
    <row r="89" spans="1:121" s="125" customFormat="1" ht="18.75" thickBot="1" x14ac:dyDescent="0.3">
      <c r="A89" s="309"/>
      <c r="B89" s="112">
        <v>40</v>
      </c>
      <c r="C89" s="94" t="s">
        <v>104</v>
      </c>
      <c r="D89" s="106">
        <v>2460</v>
      </c>
      <c r="E89" s="113">
        <v>42444547</v>
      </c>
      <c r="F89" s="114"/>
      <c r="G89" s="115"/>
      <c r="H89" s="115"/>
      <c r="I89" s="115"/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5"/>
        <v>0</v>
      </c>
      <c r="T89" s="111">
        <f t="shared" si="6"/>
        <v>0</v>
      </c>
      <c r="U89" s="291"/>
      <c r="V89" s="245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4"/>
      <c r="AK89" s="246"/>
      <c r="AL89" s="246"/>
      <c r="AM89" s="246"/>
      <c r="AN89" s="246"/>
      <c r="AO89" s="246"/>
      <c r="AP89" s="246"/>
      <c r="AQ89" s="246"/>
      <c r="AR89" s="246"/>
      <c r="AS89" s="246"/>
      <c r="AT89" s="246"/>
      <c r="AU89" s="246"/>
      <c r="AV89" s="246"/>
      <c r="AW89" s="246"/>
      <c r="AX89" s="246"/>
      <c r="AY89" s="246"/>
      <c r="AZ89" s="246"/>
      <c r="BA89" s="246"/>
      <c r="BB89" s="246"/>
      <c r="BC89" s="246"/>
      <c r="BD89" s="246"/>
      <c r="BE89" s="246"/>
      <c r="BF89" s="246"/>
      <c r="BG89" s="246"/>
      <c r="BH89" s="246"/>
      <c r="BI89" s="246"/>
      <c r="BJ89" s="246"/>
      <c r="BK89" s="246"/>
      <c r="BL89" s="246"/>
      <c r="BM89" s="246"/>
      <c r="BN89" s="246"/>
      <c r="BO89" s="246"/>
      <c r="BP89" s="246"/>
      <c r="BQ89" s="246"/>
      <c r="BR89" s="246"/>
      <c r="BS89" s="246"/>
      <c r="BT89" s="246"/>
      <c r="BU89" s="246"/>
      <c r="BV89" s="246"/>
      <c r="BW89" s="246"/>
      <c r="BX89" s="246"/>
      <c r="BY89" s="246"/>
      <c r="BZ89" s="246"/>
      <c r="CA89" s="246"/>
      <c r="CB89" s="246"/>
      <c r="CC89" s="246"/>
      <c r="CD89" s="246"/>
      <c r="CE89" s="246"/>
      <c r="CF89" s="246"/>
      <c r="CG89" s="246"/>
      <c r="CH89" s="246"/>
      <c r="CI89" s="246"/>
      <c r="CJ89" s="246"/>
      <c r="CK89" s="246"/>
      <c r="CL89" s="246"/>
      <c r="CM89" s="246"/>
      <c r="CN89" s="246"/>
      <c r="CO89" s="246"/>
      <c r="CP89" s="246"/>
      <c r="CQ89" s="246"/>
      <c r="CR89" s="246"/>
      <c r="CS89" s="246"/>
      <c r="CT89" s="246"/>
      <c r="CU89" s="246"/>
      <c r="CV89" s="246"/>
      <c r="CW89" s="246"/>
      <c r="CX89" s="246"/>
      <c r="CY89" s="246"/>
      <c r="CZ89" s="246"/>
      <c r="DA89" s="246"/>
      <c r="DB89" s="246"/>
      <c r="DC89" s="246"/>
      <c r="DD89" s="246"/>
      <c r="DE89" s="246"/>
      <c r="DF89" s="246"/>
      <c r="DG89" s="246"/>
      <c r="DH89" s="246"/>
      <c r="DI89" s="246"/>
      <c r="DJ89" s="246"/>
      <c r="DK89" s="246"/>
      <c r="DL89" s="246"/>
      <c r="DM89" s="246"/>
      <c r="DN89" s="246"/>
      <c r="DO89" s="246"/>
      <c r="DP89" s="246"/>
      <c r="DQ89" s="246"/>
    </row>
    <row r="90" spans="1:121" s="125" customFormat="1" ht="36.75" thickBot="1" x14ac:dyDescent="0.3">
      <c r="A90" s="309"/>
      <c r="B90" s="112">
        <v>41</v>
      </c>
      <c r="C90" s="94" t="s">
        <v>105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5"/>
        <v>0</v>
      </c>
      <c r="T90" s="111">
        <f t="shared" si="6"/>
        <v>0</v>
      </c>
      <c r="U90" s="291"/>
      <c r="V90" s="245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4"/>
      <c r="AK90" s="246"/>
      <c r="AL90" s="246"/>
      <c r="AM90" s="246"/>
      <c r="AN90" s="246"/>
      <c r="AO90" s="246"/>
      <c r="AP90" s="246"/>
      <c r="AQ90" s="246"/>
      <c r="AR90" s="246"/>
      <c r="AS90" s="246"/>
      <c r="AT90" s="246"/>
      <c r="AU90" s="246"/>
      <c r="AV90" s="246"/>
      <c r="AW90" s="246"/>
      <c r="AX90" s="246"/>
      <c r="AY90" s="246"/>
      <c r="AZ90" s="246"/>
      <c r="BA90" s="246"/>
      <c r="BB90" s="246"/>
      <c r="BC90" s="246"/>
      <c r="BD90" s="246"/>
      <c r="BE90" s="246"/>
      <c r="BF90" s="246"/>
      <c r="BG90" s="246"/>
      <c r="BH90" s="246"/>
      <c r="BI90" s="246"/>
      <c r="BJ90" s="246"/>
      <c r="BK90" s="246"/>
      <c r="BL90" s="246"/>
      <c r="BM90" s="246"/>
      <c r="BN90" s="246"/>
      <c r="BO90" s="246"/>
      <c r="BP90" s="246"/>
      <c r="BQ90" s="246"/>
      <c r="BR90" s="246"/>
      <c r="BS90" s="246"/>
      <c r="BT90" s="246"/>
      <c r="BU90" s="246"/>
      <c r="BV90" s="246"/>
      <c r="BW90" s="246"/>
      <c r="BX90" s="246"/>
      <c r="BY90" s="246"/>
      <c r="BZ90" s="246"/>
      <c r="CA90" s="246"/>
      <c r="CB90" s="246"/>
      <c r="CC90" s="246"/>
      <c r="CD90" s="246"/>
      <c r="CE90" s="246"/>
      <c r="CF90" s="246"/>
      <c r="CG90" s="246"/>
      <c r="CH90" s="246"/>
      <c r="CI90" s="246"/>
      <c r="CJ90" s="246"/>
      <c r="CK90" s="246"/>
      <c r="CL90" s="246"/>
      <c r="CM90" s="246"/>
      <c r="CN90" s="246"/>
      <c r="CO90" s="246"/>
      <c r="CP90" s="246"/>
      <c r="CQ90" s="246"/>
      <c r="CR90" s="246"/>
      <c r="CS90" s="246"/>
      <c r="CT90" s="246"/>
      <c r="CU90" s="246"/>
      <c r="CV90" s="246"/>
      <c r="CW90" s="246"/>
      <c r="CX90" s="246"/>
      <c r="CY90" s="246"/>
      <c r="CZ90" s="246"/>
      <c r="DA90" s="246"/>
      <c r="DB90" s="246"/>
      <c r="DC90" s="246"/>
      <c r="DD90" s="246"/>
      <c r="DE90" s="246"/>
      <c r="DF90" s="246"/>
      <c r="DG90" s="246"/>
      <c r="DH90" s="246"/>
      <c r="DI90" s="246"/>
      <c r="DJ90" s="246"/>
      <c r="DK90" s="246"/>
      <c r="DL90" s="246"/>
      <c r="DM90" s="246"/>
      <c r="DN90" s="246"/>
      <c r="DO90" s="246"/>
      <c r="DP90" s="246"/>
      <c r="DQ90" s="246"/>
    </row>
    <row r="91" spans="1:121" s="125" customFormat="1" ht="18.75" thickBot="1" x14ac:dyDescent="0.3">
      <c r="A91" s="309"/>
      <c r="B91" s="112">
        <v>42</v>
      </c>
      <c r="C91" s="94" t="s">
        <v>106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5"/>
        <v>0</v>
      </c>
      <c r="T91" s="111">
        <f t="shared" si="6"/>
        <v>0</v>
      </c>
      <c r="U91" s="291"/>
      <c r="V91" s="245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4"/>
      <c r="AK91" s="246"/>
      <c r="AL91" s="246"/>
      <c r="AM91" s="246"/>
      <c r="AN91" s="246"/>
      <c r="AO91" s="246"/>
      <c r="AP91" s="246"/>
      <c r="AQ91" s="246"/>
      <c r="AR91" s="246"/>
      <c r="AS91" s="246"/>
      <c r="AT91" s="246"/>
      <c r="AU91" s="246"/>
      <c r="AV91" s="246"/>
      <c r="AW91" s="246"/>
      <c r="AX91" s="246"/>
      <c r="AY91" s="246"/>
      <c r="AZ91" s="246"/>
      <c r="BA91" s="246"/>
      <c r="BB91" s="246"/>
      <c r="BC91" s="246"/>
      <c r="BD91" s="246"/>
      <c r="BE91" s="246"/>
      <c r="BF91" s="246"/>
      <c r="BG91" s="246"/>
      <c r="BH91" s="246"/>
      <c r="BI91" s="246"/>
      <c r="BJ91" s="246"/>
      <c r="BK91" s="246"/>
      <c r="BL91" s="246"/>
      <c r="BM91" s="246"/>
      <c r="BN91" s="246"/>
      <c r="BO91" s="246"/>
      <c r="BP91" s="246"/>
      <c r="BQ91" s="246"/>
      <c r="BR91" s="246"/>
      <c r="BS91" s="246"/>
      <c r="BT91" s="246"/>
      <c r="BU91" s="246"/>
      <c r="BV91" s="246"/>
      <c r="BW91" s="246"/>
      <c r="BX91" s="246"/>
      <c r="BY91" s="246"/>
      <c r="BZ91" s="246"/>
      <c r="CA91" s="246"/>
      <c r="CB91" s="246"/>
      <c r="CC91" s="246"/>
      <c r="CD91" s="246"/>
      <c r="CE91" s="246"/>
      <c r="CF91" s="246"/>
      <c r="CG91" s="246"/>
      <c r="CH91" s="246"/>
      <c r="CI91" s="246"/>
      <c r="CJ91" s="246"/>
      <c r="CK91" s="246"/>
      <c r="CL91" s="246"/>
      <c r="CM91" s="246"/>
      <c r="CN91" s="246"/>
      <c r="CO91" s="246"/>
      <c r="CP91" s="246"/>
      <c r="CQ91" s="246"/>
      <c r="CR91" s="246"/>
      <c r="CS91" s="246"/>
      <c r="CT91" s="246"/>
      <c r="CU91" s="246"/>
      <c r="CV91" s="246"/>
      <c r="CW91" s="246"/>
      <c r="CX91" s="246"/>
      <c r="CY91" s="246"/>
      <c r="CZ91" s="246"/>
      <c r="DA91" s="246"/>
      <c r="DB91" s="246"/>
      <c r="DC91" s="246"/>
      <c r="DD91" s="246"/>
      <c r="DE91" s="246"/>
      <c r="DF91" s="246"/>
      <c r="DG91" s="246"/>
      <c r="DH91" s="246"/>
      <c r="DI91" s="246"/>
      <c r="DJ91" s="246"/>
      <c r="DK91" s="246"/>
      <c r="DL91" s="246"/>
      <c r="DM91" s="246"/>
      <c r="DN91" s="246"/>
      <c r="DO91" s="246"/>
      <c r="DP91" s="246"/>
      <c r="DQ91" s="246"/>
    </row>
    <row r="92" spans="1:121" s="125" customFormat="1" ht="36.75" thickBot="1" x14ac:dyDescent="0.3">
      <c r="A92" s="309"/>
      <c r="B92" s="112">
        <v>31</v>
      </c>
      <c r="C92" s="94" t="s">
        <v>107</v>
      </c>
      <c r="D92" s="106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5"/>
        <v>0</v>
      </c>
      <c r="T92" s="111">
        <f t="shared" si="6"/>
        <v>0</v>
      </c>
      <c r="U92" s="291"/>
      <c r="V92" s="245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4"/>
      <c r="AK92" s="246"/>
      <c r="AL92" s="246"/>
      <c r="AM92" s="246"/>
      <c r="AN92" s="246"/>
      <c r="AO92" s="246"/>
      <c r="AP92" s="246"/>
      <c r="AQ92" s="246"/>
      <c r="AR92" s="246"/>
      <c r="AS92" s="246"/>
      <c r="AT92" s="246"/>
      <c r="AU92" s="246"/>
      <c r="AV92" s="246"/>
      <c r="AW92" s="246"/>
      <c r="AX92" s="246"/>
      <c r="AY92" s="246"/>
      <c r="AZ92" s="246"/>
      <c r="BA92" s="246"/>
      <c r="BB92" s="246"/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6"/>
      <c r="BN92" s="246"/>
      <c r="BO92" s="246"/>
      <c r="BP92" s="246"/>
      <c r="BQ92" s="246"/>
      <c r="BR92" s="246"/>
      <c r="BS92" s="246"/>
      <c r="BT92" s="246"/>
      <c r="BU92" s="246"/>
      <c r="BV92" s="246"/>
      <c r="BW92" s="246"/>
      <c r="BX92" s="246"/>
      <c r="BY92" s="246"/>
      <c r="BZ92" s="246"/>
      <c r="CA92" s="246"/>
      <c r="CB92" s="246"/>
      <c r="CC92" s="246"/>
      <c r="CD92" s="246"/>
      <c r="CE92" s="246"/>
      <c r="CF92" s="246"/>
      <c r="CG92" s="246"/>
      <c r="CH92" s="246"/>
      <c r="CI92" s="246"/>
      <c r="CJ92" s="246"/>
      <c r="CK92" s="246"/>
      <c r="CL92" s="246"/>
      <c r="CM92" s="246"/>
      <c r="CN92" s="246"/>
      <c r="CO92" s="246"/>
      <c r="CP92" s="246"/>
      <c r="CQ92" s="246"/>
      <c r="CR92" s="246"/>
      <c r="CS92" s="246"/>
      <c r="CT92" s="246"/>
      <c r="CU92" s="246"/>
      <c r="CV92" s="246"/>
      <c r="CW92" s="246"/>
      <c r="CX92" s="246"/>
      <c r="CY92" s="246"/>
      <c r="CZ92" s="246"/>
      <c r="DA92" s="246"/>
      <c r="DB92" s="246"/>
      <c r="DC92" s="246"/>
      <c r="DD92" s="246"/>
      <c r="DE92" s="246"/>
      <c r="DF92" s="246"/>
      <c r="DG92" s="246"/>
      <c r="DH92" s="246"/>
      <c r="DI92" s="246"/>
      <c r="DJ92" s="246"/>
      <c r="DK92" s="246"/>
      <c r="DL92" s="246"/>
      <c r="DM92" s="246"/>
      <c r="DN92" s="246"/>
      <c r="DO92" s="246"/>
      <c r="DP92" s="246"/>
      <c r="DQ92" s="246"/>
    </row>
    <row r="93" spans="1:121" s="125" customFormat="1" ht="18.75" thickBot="1" x14ac:dyDescent="0.3">
      <c r="A93" s="309"/>
      <c r="B93" s="112">
        <v>43</v>
      </c>
      <c r="C93" s="94" t="s">
        <v>108</v>
      </c>
      <c r="D93" s="106"/>
      <c r="E93" s="113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5"/>
        <v>0</v>
      </c>
      <c r="T93" s="111">
        <f t="shared" si="6"/>
        <v>0</v>
      </c>
      <c r="U93" s="291"/>
      <c r="V93" s="245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4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  <c r="DD93" s="246"/>
      <c r="DE93" s="246"/>
      <c r="DF93" s="246"/>
      <c r="DG93" s="246"/>
      <c r="DH93" s="246"/>
      <c r="DI93" s="246"/>
      <c r="DJ93" s="246"/>
      <c r="DK93" s="246"/>
      <c r="DL93" s="246"/>
      <c r="DM93" s="246"/>
      <c r="DN93" s="246"/>
      <c r="DO93" s="246"/>
      <c r="DP93" s="246"/>
      <c r="DQ93" s="246"/>
    </row>
    <row r="94" spans="1:121" s="125" customFormat="1" ht="36.75" thickBot="1" x14ac:dyDescent="0.3">
      <c r="A94" s="309"/>
      <c r="B94" s="112">
        <v>32</v>
      </c>
      <c r="C94" s="94" t="s">
        <v>109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5"/>
        <v>0</v>
      </c>
      <c r="T94" s="111">
        <f t="shared" si="6"/>
        <v>0</v>
      </c>
      <c r="U94" s="291"/>
      <c r="V94" s="245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4"/>
      <c r="AK94" s="246"/>
      <c r="AL94" s="246"/>
      <c r="AM94" s="246"/>
      <c r="AN94" s="246"/>
      <c r="AO94" s="246"/>
      <c r="AP94" s="246"/>
      <c r="AQ94" s="246"/>
      <c r="AR94" s="246"/>
      <c r="AS94" s="246"/>
      <c r="AT94" s="246"/>
      <c r="AU94" s="246"/>
      <c r="AV94" s="246"/>
      <c r="AW94" s="246"/>
      <c r="AX94" s="246"/>
      <c r="AY94" s="246"/>
      <c r="AZ94" s="246"/>
      <c r="BA94" s="246"/>
      <c r="BB94" s="246"/>
      <c r="BC94" s="246"/>
      <c r="BD94" s="246"/>
      <c r="BE94" s="246"/>
      <c r="BF94" s="246"/>
      <c r="BG94" s="246"/>
      <c r="BH94" s="246"/>
      <c r="BI94" s="246"/>
      <c r="BJ94" s="246"/>
      <c r="BK94" s="246"/>
      <c r="BL94" s="246"/>
      <c r="BM94" s="246"/>
      <c r="BN94" s="246"/>
      <c r="BO94" s="246"/>
      <c r="BP94" s="246"/>
      <c r="BQ94" s="246"/>
      <c r="BR94" s="246"/>
      <c r="BS94" s="246"/>
      <c r="BT94" s="246"/>
      <c r="BU94" s="246"/>
      <c r="BV94" s="246"/>
      <c r="BW94" s="246"/>
      <c r="BX94" s="246"/>
      <c r="BY94" s="246"/>
      <c r="BZ94" s="246"/>
      <c r="CA94" s="246"/>
      <c r="CB94" s="246"/>
      <c r="CC94" s="246"/>
      <c r="CD94" s="246"/>
      <c r="CE94" s="246"/>
      <c r="CF94" s="246"/>
      <c r="CG94" s="246"/>
      <c r="CH94" s="246"/>
      <c r="CI94" s="246"/>
      <c r="CJ94" s="246"/>
      <c r="CK94" s="246"/>
      <c r="CL94" s="246"/>
      <c r="CM94" s="246"/>
      <c r="CN94" s="246"/>
      <c r="CO94" s="246"/>
      <c r="CP94" s="246"/>
      <c r="CQ94" s="246"/>
      <c r="CR94" s="246"/>
      <c r="CS94" s="246"/>
      <c r="CT94" s="246"/>
      <c r="CU94" s="246"/>
      <c r="CV94" s="246"/>
      <c r="CW94" s="246"/>
      <c r="CX94" s="246"/>
      <c r="CY94" s="246"/>
      <c r="CZ94" s="246"/>
      <c r="DA94" s="246"/>
      <c r="DB94" s="246"/>
      <c r="DC94" s="246"/>
      <c r="DD94" s="246"/>
      <c r="DE94" s="246"/>
      <c r="DF94" s="246"/>
      <c r="DG94" s="246"/>
      <c r="DH94" s="246"/>
      <c r="DI94" s="246"/>
      <c r="DJ94" s="246"/>
      <c r="DK94" s="246"/>
      <c r="DL94" s="246"/>
      <c r="DM94" s="246"/>
      <c r="DN94" s="246"/>
      <c r="DO94" s="246"/>
      <c r="DP94" s="246"/>
      <c r="DQ94" s="246"/>
    </row>
    <row r="95" spans="1:121" s="125" customFormat="1" ht="36.75" thickBot="1" x14ac:dyDescent="0.3">
      <c r="A95" s="309"/>
      <c r="B95" s="112">
        <v>33</v>
      </c>
      <c r="C95" s="94" t="s">
        <v>110</v>
      </c>
      <c r="D95" s="106">
        <v>1603</v>
      </c>
      <c r="E95" s="113">
        <v>194504400</v>
      </c>
      <c r="F95" s="114">
        <f>+J95</f>
        <v>136153080</v>
      </c>
      <c r="G95" s="115"/>
      <c r="H95" s="115"/>
      <c r="I95" s="115"/>
      <c r="J95" s="116">
        <v>136153080</v>
      </c>
      <c r="K95" s="115"/>
      <c r="L95" s="115"/>
      <c r="M95" s="115"/>
      <c r="N95" s="115"/>
      <c r="O95" s="115"/>
      <c r="P95" s="115"/>
      <c r="Q95" s="115"/>
      <c r="R95" s="115"/>
      <c r="S95" s="117">
        <f t="shared" si="5"/>
        <v>136153080</v>
      </c>
      <c r="T95" s="111">
        <f t="shared" si="6"/>
        <v>0</v>
      </c>
      <c r="U95" s="291"/>
      <c r="V95" s="245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4"/>
      <c r="AK95" s="246"/>
      <c r="AL95" s="246"/>
      <c r="AM95" s="246"/>
      <c r="AN95" s="246"/>
      <c r="AO95" s="246"/>
      <c r="AP95" s="246"/>
      <c r="AQ95" s="246"/>
      <c r="AR95" s="246"/>
      <c r="AS95" s="246"/>
      <c r="AT95" s="246"/>
      <c r="AU95" s="246"/>
      <c r="AV95" s="246"/>
      <c r="AW95" s="246"/>
      <c r="AX95" s="246"/>
      <c r="AY95" s="246"/>
      <c r="AZ95" s="246"/>
      <c r="BA95" s="246"/>
      <c r="BB95" s="246"/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6"/>
      <c r="BN95" s="246"/>
      <c r="BO95" s="246"/>
      <c r="BP95" s="246"/>
      <c r="BQ95" s="246"/>
      <c r="BR95" s="246"/>
      <c r="BS95" s="246"/>
      <c r="BT95" s="246"/>
      <c r="BU95" s="246"/>
      <c r="BV95" s="246"/>
      <c r="BW95" s="246"/>
      <c r="BX95" s="246"/>
      <c r="BY95" s="246"/>
      <c r="BZ95" s="246"/>
      <c r="CA95" s="246"/>
      <c r="CB95" s="246"/>
      <c r="CC95" s="246"/>
      <c r="CD95" s="246"/>
      <c r="CE95" s="246"/>
      <c r="CF95" s="246"/>
      <c r="CG95" s="246"/>
      <c r="CH95" s="246"/>
      <c r="CI95" s="246"/>
      <c r="CJ95" s="246"/>
      <c r="CK95" s="246"/>
      <c r="CL95" s="246"/>
      <c r="CM95" s="246"/>
      <c r="CN95" s="246"/>
      <c r="CO95" s="246"/>
      <c r="CP95" s="246"/>
      <c r="CQ95" s="246"/>
      <c r="CR95" s="246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6"/>
      <c r="DJ95" s="246"/>
      <c r="DK95" s="246"/>
      <c r="DL95" s="246"/>
      <c r="DM95" s="246"/>
      <c r="DN95" s="246"/>
      <c r="DO95" s="246"/>
      <c r="DP95" s="246"/>
      <c r="DQ95" s="246"/>
    </row>
    <row r="96" spans="1:121" s="125" customFormat="1" ht="18.75" thickBot="1" x14ac:dyDescent="0.3">
      <c r="A96" s="309"/>
      <c r="B96" s="112">
        <v>67</v>
      </c>
      <c r="C96" s="94" t="s">
        <v>111</v>
      </c>
      <c r="D96" s="106"/>
      <c r="E96" s="113"/>
      <c r="F96" s="114"/>
      <c r="G96" s="115"/>
      <c r="H96" s="115"/>
      <c r="I96" s="115"/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5"/>
        <v>0</v>
      </c>
      <c r="T96" s="111">
        <f t="shared" si="6"/>
        <v>0</v>
      </c>
      <c r="U96" s="291"/>
      <c r="V96" s="245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4"/>
      <c r="AK96" s="246"/>
      <c r="AL96" s="246"/>
      <c r="AM96" s="246"/>
      <c r="AN96" s="246"/>
      <c r="AO96" s="246"/>
      <c r="AP96" s="246"/>
      <c r="AQ96" s="246"/>
      <c r="AR96" s="246"/>
      <c r="AS96" s="246"/>
      <c r="AT96" s="246"/>
      <c r="AU96" s="246"/>
      <c r="AV96" s="246"/>
      <c r="AW96" s="246"/>
      <c r="AX96" s="246"/>
      <c r="AY96" s="246"/>
      <c r="AZ96" s="246"/>
      <c r="BA96" s="246"/>
      <c r="BB96" s="246"/>
      <c r="BC96" s="246"/>
      <c r="BD96" s="246"/>
      <c r="BE96" s="246"/>
      <c r="BF96" s="246"/>
      <c r="BG96" s="246"/>
      <c r="BH96" s="246"/>
      <c r="BI96" s="246"/>
      <c r="BJ96" s="246"/>
      <c r="BK96" s="246"/>
      <c r="BL96" s="246"/>
      <c r="BM96" s="246"/>
      <c r="BN96" s="246"/>
      <c r="BO96" s="246"/>
      <c r="BP96" s="246"/>
      <c r="BQ96" s="246"/>
      <c r="BR96" s="246"/>
      <c r="BS96" s="246"/>
      <c r="BT96" s="246"/>
      <c r="BU96" s="246"/>
      <c r="BV96" s="246"/>
      <c r="BW96" s="246"/>
      <c r="BX96" s="246"/>
      <c r="BY96" s="246"/>
      <c r="BZ96" s="246"/>
      <c r="CA96" s="246"/>
      <c r="CB96" s="246"/>
      <c r="CC96" s="246"/>
      <c r="CD96" s="246"/>
      <c r="CE96" s="246"/>
      <c r="CF96" s="246"/>
      <c r="CG96" s="246"/>
      <c r="CH96" s="246"/>
      <c r="CI96" s="246"/>
      <c r="CJ96" s="246"/>
      <c r="CK96" s="246"/>
      <c r="CL96" s="246"/>
      <c r="CM96" s="246"/>
      <c r="CN96" s="246"/>
      <c r="CO96" s="246"/>
      <c r="CP96" s="246"/>
      <c r="CQ96" s="246"/>
      <c r="CR96" s="246"/>
      <c r="CS96" s="246"/>
      <c r="CT96" s="246"/>
      <c r="CU96" s="246"/>
      <c r="CV96" s="246"/>
      <c r="CW96" s="246"/>
      <c r="CX96" s="246"/>
      <c r="CY96" s="246"/>
      <c r="CZ96" s="246"/>
      <c r="DA96" s="246"/>
      <c r="DB96" s="246"/>
      <c r="DC96" s="246"/>
      <c r="DD96" s="246"/>
      <c r="DE96" s="246"/>
      <c r="DF96" s="246"/>
      <c r="DG96" s="246"/>
      <c r="DH96" s="246"/>
      <c r="DI96" s="246"/>
      <c r="DJ96" s="246"/>
      <c r="DK96" s="246"/>
      <c r="DL96" s="246"/>
      <c r="DM96" s="246"/>
      <c r="DN96" s="246"/>
      <c r="DO96" s="246"/>
      <c r="DP96" s="246"/>
      <c r="DQ96" s="246"/>
    </row>
    <row r="97" spans="1:121" s="125" customFormat="1" ht="18.75" thickBot="1" x14ac:dyDescent="0.3">
      <c r="A97" s="309"/>
      <c r="B97" s="112">
        <v>68</v>
      </c>
      <c r="C97" s="94" t="s">
        <v>112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5"/>
        <v>0</v>
      </c>
      <c r="T97" s="111">
        <f t="shared" si="6"/>
        <v>0</v>
      </c>
      <c r="U97" s="291"/>
      <c r="V97" s="245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4"/>
      <c r="AK97" s="246"/>
      <c r="AL97" s="246"/>
      <c r="AM97" s="246"/>
      <c r="AN97" s="246"/>
      <c r="AO97" s="246"/>
      <c r="AP97" s="246"/>
      <c r="AQ97" s="246"/>
      <c r="AR97" s="246"/>
      <c r="AS97" s="246"/>
      <c r="AT97" s="246"/>
      <c r="AU97" s="246"/>
      <c r="AV97" s="246"/>
      <c r="AW97" s="246"/>
      <c r="AX97" s="246"/>
      <c r="AY97" s="246"/>
      <c r="AZ97" s="246"/>
      <c r="BA97" s="246"/>
      <c r="BB97" s="246"/>
      <c r="BC97" s="246"/>
      <c r="BD97" s="246"/>
      <c r="BE97" s="246"/>
      <c r="BF97" s="246"/>
      <c r="BG97" s="246"/>
      <c r="BH97" s="246"/>
      <c r="BI97" s="246"/>
      <c r="BJ97" s="246"/>
      <c r="BK97" s="246"/>
      <c r="BL97" s="246"/>
      <c r="BM97" s="246"/>
      <c r="BN97" s="246"/>
      <c r="BO97" s="246"/>
      <c r="BP97" s="246"/>
      <c r="BQ97" s="246"/>
      <c r="BR97" s="246"/>
      <c r="BS97" s="246"/>
      <c r="BT97" s="246"/>
      <c r="BU97" s="246"/>
      <c r="BV97" s="246"/>
      <c r="BW97" s="246"/>
      <c r="BX97" s="246"/>
      <c r="BY97" s="246"/>
      <c r="BZ97" s="246"/>
      <c r="CA97" s="246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6"/>
      <c r="CM97" s="246"/>
      <c r="CN97" s="246"/>
      <c r="CO97" s="246"/>
      <c r="CP97" s="246"/>
      <c r="CQ97" s="246"/>
      <c r="CR97" s="246"/>
      <c r="CS97" s="246"/>
      <c r="CT97" s="246"/>
      <c r="CU97" s="246"/>
      <c r="CV97" s="246"/>
      <c r="CW97" s="246"/>
      <c r="CX97" s="246"/>
      <c r="CY97" s="246"/>
      <c r="CZ97" s="246"/>
      <c r="DA97" s="246"/>
      <c r="DB97" s="246"/>
      <c r="DC97" s="246"/>
      <c r="DD97" s="246"/>
      <c r="DE97" s="246"/>
      <c r="DF97" s="246"/>
      <c r="DG97" s="246"/>
      <c r="DH97" s="246"/>
      <c r="DI97" s="246"/>
      <c r="DJ97" s="246"/>
      <c r="DK97" s="246"/>
      <c r="DL97" s="246"/>
      <c r="DM97" s="246"/>
      <c r="DN97" s="246"/>
      <c r="DO97" s="246"/>
      <c r="DP97" s="246"/>
      <c r="DQ97" s="246"/>
    </row>
    <row r="98" spans="1:121" s="125" customFormat="1" ht="36.75" thickBot="1" x14ac:dyDescent="0.3">
      <c r="A98" s="309"/>
      <c r="B98" s="112">
        <v>44</v>
      </c>
      <c r="C98" s="94" t="s">
        <v>113</v>
      </c>
      <c r="D98" s="106">
        <v>1597</v>
      </c>
      <c r="E98" s="113">
        <v>43428000</v>
      </c>
      <c r="F98" s="114">
        <v>30399600</v>
      </c>
      <c r="G98" s="115"/>
      <c r="H98" s="115"/>
      <c r="I98" s="115">
        <v>30399600</v>
      </c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5"/>
        <v>30399600</v>
      </c>
      <c r="T98" s="111">
        <f t="shared" si="6"/>
        <v>0</v>
      </c>
      <c r="U98" s="291"/>
      <c r="V98" s="245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4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246"/>
      <c r="BV98" s="246"/>
      <c r="BW98" s="246"/>
      <c r="BX98" s="246"/>
      <c r="BY98" s="246"/>
      <c r="BZ98" s="246"/>
      <c r="CA98" s="246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6"/>
      <c r="CR98" s="246"/>
      <c r="CS98" s="246"/>
      <c r="CT98" s="246"/>
      <c r="CU98" s="246"/>
      <c r="CV98" s="246"/>
      <c r="CW98" s="246"/>
      <c r="CX98" s="246"/>
      <c r="CY98" s="246"/>
      <c r="CZ98" s="246"/>
      <c r="DA98" s="246"/>
      <c r="DB98" s="246"/>
      <c r="DC98" s="246"/>
      <c r="DD98" s="246"/>
      <c r="DE98" s="246"/>
      <c r="DF98" s="246"/>
      <c r="DG98" s="246"/>
      <c r="DH98" s="246"/>
      <c r="DI98" s="246"/>
      <c r="DJ98" s="246"/>
      <c r="DK98" s="246"/>
      <c r="DL98" s="246"/>
      <c r="DM98" s="246"/>
      <c r="DN98" s="246"/>
      <c r="DO98" s="246"/>
      <c r="DP98" s="246"/>
      <c r="DQ98" s="246"/>
    </row>
    <row r="99" spans="1:121" s="125" customFormat="1" ht="18.75" thickBot="1" x14ac:dyDescent="0.3">
      <c r="A99" s="309"/>
      <c r="B99" s="112">
        <v>45</v>
      </c>
      <c r="C99" s="94" t="s">
        <v>114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5"/>
        <v>0</v>
      </c>
      <c r="T99" s="111">
        <f t="shared" si="6"/>
        <v>0</v>
      </c>
      <c r="U99" s="291"/>
      <c r="V99" s="245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4"/>
      <c r="AK99" s="246"/>
      <c r="AL99" s="246"/>
      <c r="AM99" s="246"/>
      <c r="AN99" s="246"/>
      <c r="AO99" s="246"/>
      <c r="AP99" s="246"/>
      <c r="AQ99" s="246"/>
      <c r="AR99" s="246"/>
      <c r="AS99" s="246"/>
      <c r="AT99" s="246"/>
      <c r="AU99" s="246"/>
      <c r="AV99" s="246"/>
      <c r="AW99" s="246"/>
      <c r="AX99" s="246"/>
      <c r="AY99" s="246"/>
      <c r="AZ99" s="246"/>
      <c r="BA99" s="246"/>
      <c r="BB99" s="246"/>
      <c r="BC99" s="246"/>
      <c r="BD99" s="246"/>
      <c r="BE99" s="246"/>
      <c r="BF99" s="246"/>
      <c r="BG99" s="246"/>
      <c r="BH99" s="246"/>
      <c r="BI99" s="246"/>
      <c r="BJ99" s="246"/>
      <c r="BK99" s="246"/>
      <c r="BL99" s="246"/>
      <c r="BM99" s="246"/>
      <c r="BN99" s="246"/>
      <c r="BO99" s="246"/>
      <c r="BP99" s="246"/>
      <c r="BQ99" s="246"/>
      <c r="BR99" s="246"/>
      <c r="BS99" s="246"/>
      <c r="BT99" s="246"/>
      <c r="BU99" s="246"/>
      <c r="BV99" s="246"/>
      <c r="BW99" s="246"/>
      <c r="BX99" s="246"/>
      <c r="BY99" s="246"/>
      <c r="BZ99" s="246"/>
      <c r="CA99" s="246"/>
      <c r="CB99" s="246"/>
      <c r="CC99" s="246"/>
      <c r="CD99" s="246"/>
      <c r="CE99" s="246"/>
      <c r="CF99" s="246"/>
      <c r="CG99" s="246"/>
      <c r="CH99" s="246"/>
      <c r="CI99" s="246"/>
      <c r="CJ99" s="246"/>
      <c r="CK99" s="246"/>
      <c r="CL99" s="246"/>
      <c r="CM99" s="246"/>
      <c r="CN99" s="246"/>
      <c r="CO99" s="246"/>
      <c r="CP99" s="246"/>
      <c r="CQ99" s="246"/>
      <c r="CR99" s="246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6"/>
      <c r="DJ99" s="246"/>
      <c r="DK99" s="246"/>
      <c r="DL99" s="246"/>
      <c r="DM99" s="246"/>
      <c r="DN99" s="246"/>
      <c r="DO99" s="246"/>
      <c r="DP99" s="246"/>
      <c r="DQ99" s="246"/>
    </row>
    <row r="100" spans="1:121" s="125" customFormat="1" ht="36.75" thickBot="1" x14ac:dyDescent="0.3">
      <c r="A100" s="309"/>
      <c r="B100" s="112">
        <v>71</v>
      </c>
      <c r="C100" s="94" t="s">
        <v>115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5"/>
        <v>0</v>
      </c>
      <c r="T100" s="111">
        <f t="shared" si="6"/>
        <v>0</v>
      </c>
      <c r="U100" s="291"/>
      <c r="V100" s="245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4"/>
      <c r="AK100" s="246"/>
      <c r="AL100" s="246"/>
      <c r="AM100" s="246"/>
      <c r="AN100" s="246"/>
      <c r="AO100" s="246"/>
      <c r="AP100" s="246"/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/>
      <c r="DK100" s="246"/>
      <c r="DL100" s="246"/>
      <c r="DM100" s="246"/>
      <c r="DN100" s="246"/>
      <c r="DO100" s="246"/>
      <c r="DP100" s="246"/>
      <c r="DQ100" s="246"/>
    </row>
    <row r="101" spans="1:121" s="125" customFormat="1" ht="18.75" thickBot="1" x14ac:dyDescent="0.3">
      <c r="A101" s="309"/>
      <c r="B101" s="112">
        <v>72</v>
      </c>
      <c r="C101" s="94" t="s">
        <v>116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5"/>
        <v>0</v>
      </c>
      <c r="T101" s="111">
        <f t="shared" si="6"/>
        <v>0</v>
      </c>
      <c r="U101" s="291"/>
      <c r="V101" s="245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4"/>
      <c r="AK101" s="246"/>
      <c r="AL101" s="246"/>
      <c r="AM101" s="246"/>
      <c r="AN101" s="246"/>
      <c r="AO101" s="246"/>
      <c r="AP101" s="246"/>
      <c r="AQ101" s="246"/>
      <c r="AR101" s="246"/>
      <c r="AS101" s="246"/>
      <c r="AT101" s="246"/>
      <c r="AU101" s="246"/>
      <c r="AV101" s="246"/>
      <c r="AW101" s="246"/>
      <c r="AX101" s="246"/>
      <c r="AY101" s="246"/>
      <c r="AZ101" s="246"/>
      <c r="BA101" s="246"/>
      <c r="BB101" s="246"/>
      <c r="BC101" s="246"/>
      <c r="BD101" s="246"/>
      <c r="BE101" s="246"/>
      <c r="BF101" s="246"/>
      <c r="BG101" s="246"/>
      <c r="BH101" s="246"/>
      <c r="BI101" s="246"/>
      <c r="BJ101" s="246"/>
      <c r="BK101" s="246"/>
      <c r="BL101" s="246"/>
      <c r="BM101" s="246"/>
      <c r="BN101" s="246"/>
      <c r="BO101" s="246"/>
      <c r="BP101" s="246"/>
      <c r="BQ101" s="246"/>
      <c r="BR101" s="246"/>
      <c r="BS101" s="246"/>
      <c r="BT101" s="246"/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6"/>
      <c r="DK101" s="246"/>
      <c r="DL101" s="246"/>
      <c r="DM101" s="246"/>
      <c r="DN101" s="246"/>
      <c r="DO101" s="246"/>
      <c r="DP101" s="246"/>
      <c r="DQ101" s="246"/>
    </row>
    <row r="102" spans="1:121" s="125" customFormat="1" ht="18.75" thickBot="1" x14ac:dyDescent="0.3">
      <c r="A102" s="309"/>
      <c r="B102" s="112">
        <v>73</v>
      </c>
      <c r="C102" s="94" t="s">
        <v>117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5"/>
        <v>0</v>
      </c>
      <c r="T102" s="111">
        <f t="shared" si="6"/>
        <v>0</v>
      </c>
      <c r="U102" s="291"/>
      <c r="V102" s="245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4"/>
      <c r="AK102" s="246"/>
      <c r="AL102" s="246"/>
      <c r="AM102" s="246"/>
      <c r="AN102" s="246"/>
      <c r="AO102" s="246"/>
      <c r="AP102" s="246"/>
      <c r="AQ102" s="246"/>
      <c r="AR102" s="246"/>
      <c r="AS102" s="246"/>
      <c r="AT102" s="246"/>
      <c r="AU102" s="246"/>
      <c r="AV102" s="246"/>
      <c r="AW102" s="246"/>
      <c r="AX102" s="246"/>
      <c r="AY102" s="246"/>
      <c r="AZ102" s="246"/>
      <c r="BA102" s="246"/>
      <c r="BB102" s="246"/>
      <c r="BC102" s="246"/>
      <c r="BD102" s="246"/>
      <c r="BE102" s="246"/>
      <c r="BF102" s="246"/>
      <c r="BG102" s="246"/>
      <c r="BH102" s="246"/>
      <c r="BI102" s="246"/>
      <c r="BJ102" s="246"/>
      <c r="BK102" s="246"/>
      <c r="BL102" s="246"/>
      <c r="BM102" s="246"/>
      <c r="BN102" s="246"/>
      <c r="BO102" s="246"/>
      <c r="BP102" s="246"/>
      <c r="BQ102" s="246"/>
      <c r="BR102" s="246"/>
      <c r="BS102" s="246"/>
      <c r="BT102" s="246"/>
      <c r="BU102" s="246"/>
      <c r="BV102" s="246"/>
      <c r="BW102" s="246"/>
      <c r="BX102" s="246"/>
      <c r="BY102" s="246"/>
      <c r="BZ102" s="246"/>
      <c r="CA102" s="246"/>
      <c r="CB102" s="246"/>
      <c r="CC102" s="246"/>
      <c r="CD102" s="246"/>
      <c r="CE102" s="246"/>
      <c r="CF102" s="246"/>
      <c r="CG102" s="246"/>
      <c r="CH102" s="246"/>
      <c r="CI102" s="246"/>
      <c r="CJ102" s="246"/>
      <c r="CK102" s="246"/>
      <c r="CL102" s="246"/>
      <c r="CM102" s="246"/>
      <c r="CN102" s="246"/>
      <c r="CO102" s="246"/>
      <c r="CP102" s="246"/>
      <c r="CQ102" s="246"/>
      <c r="CR102" s="246"/>
      <c r="CS102" s="246"/>
      <c r="CT102" s="246"/>
      <c r="CU102" s="246"/>
      <c r="CV102" s="246"/>
      <c r="CW102" s="246"/>
      <c r="CX102" s="246"/>
      <c r="CY102" s="246"/>
      <c r="CZ102" s="246"/>
      <c r="DA102" s="246"/>
      <c r="DB102" s="246"/>
      <c r="DC102" s="246"/>
      <c r="DD102" s="246"/>
      <c r="DE102" s="246"/>
      <c r="DF102" s="246"/>
      <c r="DG102" s="246"/>
      <c r="DH102" s="246"/>
      <c r="DI102" s="246"/>
      <c r="DJ102" s="246"/>
      <c r="DK102" s="246"/>
      <c r="DL102" s="246"/>
      <c r="DM102" s="246"/>
      <c r="DN102" s="246"/>
      <c r="DO102" s="246"/>
      <c r="DP102" s="246"/>
      <c r="DQ102" s="246"/>
    </row>
    <row r="103" spans="1:121" s="125" customFormat="1" ht="36.75" thickBot="1" x14ac:dyDescent="0.3">
      <c r="A103" s="309"/>
      <c r="B103" s="112">
        <v>33</v>
      </c>
      <c r="C103" s="94" t="s">
        <v>118</v>
      </c>
      <c r="D103" s="106"/>
      <c r="E103" s="113">
        <f>+G103*12</f>
        <v>336240468</v>
      </c>
      <c r="F103" s="114">
        <f>SUM(G103:R103)</f>
        <v>112080156</v>
      </c>
      <c r="G103" s="115">
        <v>28020039</v>
      </c>
      <c r="H103" s="115">
        <v>28020039</v>
      </c>
      <c r="I103" s="115">
        <v>28020039</v>
      </c>
      <c r="J103" s="116">
        <v>28020039</v>
      </c>
      <c r="K103" s="115"/>
      <c r="L103" s="115"/>
      <c r="M103" s="115"/>
      <c r="N103" s="115"/>
      <c r="O103" s="115"/>
      <c r="P103" s="115"/>
      <c r="Q103" s="115"/>
      <c r="R103" s="115"/>
      <c r="S103" s="117">
        <f t="shared" si="5"/>
        <v>112080156</v>
      </c>
      <c r="T103" s="111">
        <f t="shared" si="6"/>
        <v>0</v>
      </c>
      <c r="U103" s="291"/>
      <c r="V103" s="245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4"/>
      <c r="AK103" s="246"/>
      <c r="AL103" s="246"/>
      <c r="AM103" s="246"/>
      <c r="AN103" s="246"/>
      <c r="AO103" s="246"/>
      <c r="AP103" s="246"/>
      <c r="AQ103" s="246"/>
      <c r="AR103" s="246"/>
      <c r="AS103" s="246"/>
      <c r="AT103" s="246"/>
      <c r="AU103" s="246"/>
      <c r="AV103" s="246"/>
      <c r="AW103" s="246"/>
      <c r="AX103" s="246"/>
      <c r="AY103" s="246"/>
      <c r="AZ103" s="246"/>
      <c r="BA103" s="246"/>
      <c r="BB103" s="246"/>
      <c r="BC103" s="246"/>
      <c r="BD103" s="246"/>
      <c r="BE103" s="246"/>
      <c r="BF103" s="246"/>
      <c r="BG103" s="246"/>
      <c r="BH103" s="246"/>
      <c r="BI103" s="246"/>
      <c r="BJ103" s="246"/>
      <c r="BK103" s="246"/>
      <c r="BL103" s="246"/>
      <c r="BM103" s="246"/>
      <c r="BN103" s="246"/>
      <c r="BO103" s="246"/>
      <c r="BP103" s="246"/>
      <c r="BQ103" s="246"/>
      <c r="BR103" s="246"/>
      <c r="BS103" s="246"/>
      <c r="BT103" s="246"/>
      <c r="BU103" s="246"/>
      <c r="BV103" s="246"/>
      <c r="BW103" s="246"/>
      <c r="BX103" s="246"/>
      <c r="BY103" s="246"/>
      <c r="BZ103" s="246"/>
      <c r="CA103" s="246"/>
      <c r="CB103" s="246"/>
      <c r="CC103" s="246"/>
      <c r="CD103" s="246"/>
      <c r="CE103" s="246"/>
      <c r="CF103" s="246"/>
      <c r="CG103" s="246"/>
      <c r="CH103" s="246"/>
      <c r="CI103" s="246"/>
      <c r="CJ103" s="246"/>
      <c r="CK103" s="246"/>
      <c r="CL103" s="246"/>
      <c r="CM103" s="246"/>
      <c r="CN103" s="246"/>
      <c r="CO103" s="246"/>
      <c r="CP103" s="246"/>
      <c r="CQ103" s="246"/>
      <c r="CR103" s="246"/>
      <c r="CS103" s="246"/>
      <c r="CT103" s="246"/>
      <c r="CU103" s="246"/>
      <c r="CV103" s="246"/>
      <c r="CW103" s="246"/>
      <c r="CX103" s="246"/>
      <c r="CY103" s="246"/>
      <c r="CZ103" s="246"/>
      <c r="DA103" s="246"/>
      <c r="DB103" s="246"/>
      <c r="DC103" s="246"/>
      <c r="DD103" s="246"/>
      <c r="DE103" s="246"/>
      <c r="DF103" s="246"/>
      <c r="DG103" s="246"/>
      <c r="DH103" s="246"/>
      <c r="DI103" s="246"/>
      <c r="DJ103" s="246"/>
      <c r="DK103" s="246"/>
      <c r="DL103" s="246"/>
      <c r="DM103" s="246"/>
      <c r="DN103" s="246"/>
      <c r="DO103" s="246"/>
      <c r="DP103" s="246"/>
      <c r="DQ103" s="246"/>
    </row>
    <row r="104" spans="1:121" s="125" customFormat="1" ht="35.25" customHeight="1" thickBot="1" x14ac:dyDescent="0.3">
      <c r="A104" s="309"/>
      <c r="B104" s="112">
        <v>46</v>
      </c>
      <c r="C104" s="94" t="s">
        <v>119</v>
      </c>
      <c r="D104" s="106"/>
      <c r="E104" s="113"/>
      <c r="F104" s="114"/>
      <c r="G104" s="115"/>
      <c r="H104" s="115"/>
      <c r="I104" s="115"/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5"/>
        <v>0</v>
      </c>
      <c r="T104" s="111">
        <f t="shared" si="6"/>
        <v>0</v>
      </c>
      <c r="U104" s="291"/>
      <c r="V104" s="245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4"/>
      <c r="AK104" s="246"/>
      <c r="AL104" s="246"/>
      <c r="AM104" s="246"/>
      <c r="AN104" s="246"/>
      <c r="AO104" s="246"/>
      <c r="AP104" s="246"/>
      <c r="AQ104" s="246"/>
      <c r="AR104" s="246"/>
      <c r="AS104" s="246"/>
      <c r="AT104" s="246"/>
      <c r="AU104" s="246"/>
      <c r="AV104" s="246"/>
      <c r="AW104" s="246"/>
      <c r="AX104" s="246"/>
      <c r="AY104" s="246"/>
      <c r="AZ104" s="246"/>
      <c r="BA104" s="246"/>
      <c r="BB104" s="246"/>
      <c r="BC104" s="246"/>
      <c r="BD104" s="246"/>
      <c r="BE104" s="246"/>
      <c r="BF104" s="246"/>
      <c r="BG104" s="246"/>
      <c r="BH104" s="246"/>
      <c r="BI104" s="246"/>
      <c r="BJ104" s="246"/>
      <c r="BK104" s="246"/>
      <c r="BL104" s="246"/>
      <c r="BM104" s="246"/>
      <c r="BN104" s="246"/>
      <c r="BO104" s="246"/>
      <c r="BP104" s="246"/>
      <c r="BQ104" s="246"/>
      <c r="BR104" s="246"/>
      <c r="BS104" s="246"/>
      <c r="BT104" s="246"/>
      <c r="BU104" s="246"/>
      <c r="BV104" s="246"/>
      <c r="BW104" s="246"/>
      <c r="BX104" s="246"/>
      <c r="BY104" s="246"/>
      <c r="BZ104" s="246"/>
      <c r="CA104" s="246"/>
      <c r="CB104" s="246"/>
      <c r="CC104" s="246"/>
      <c r="CD104" s="246"/>
      <c r="CE104" s="246"/>
      <c r="CF104" s="246"/>
      <c r="CG104" s="246"/>
      <c r="CH104" s="246"/>
      <c r="CI104" s="246"/>
      <c r="CJ104" s="246"/>
      <c r="CK104" s="246"/>
      <c r="CL104" s="246"/>
      <c r="CM104" s="246"/>
      <c r="CN104" s="246"/>
      <c r="CO104" s="246"/>
      <c r="CP104" s="246"/>
      <c r="CQ104" s="246"/>
      <c r="CR104" s="246"/>
      <c r="CS104" s="246"/>
      <c r="CT104" s="246"/>
      <c r="CU104" s="246"/>
      <c r="CV104" s="246"/>
      <c r="CW104" s="246"/>
      <c r="CX104" s="246"/>
      <c r="CY104" s="246"/>
      <c r="CZ104" s="246"/>
      <c r="DA104" s="246"/>
      <c r="DB104" s="246"/>
      <c r="DC104" s="246"/>
      <c r="DD104" s="246"/>
      <c r="DE104" s="246"/>
      <c r="DF104" s="246"/>
      <c r="DG104" s="246"/>
      <c r="DH104" s="246"/>
      <c r="DI104" s="246"/>
      <c r="DJ104" s="246"/>
      <c r="DK104" s="246"/>
      <c r="DL104" s="246"/>
      <c r="DM104" s="246"/>
      <c r="DN104" s="246"/>
      <c r="DO104" s="246"/>
      <c r="DP104" s="246"/>
      <c r="DQ104" s="246"/>
    </row>
    <row r="105" spans="1:121" s="125" customFormat="1" ht="39" customHeight="1" thickBot="1" x14ac:dyDescent="0.3">
      <c r="A105" s="309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291"/>
      <c r="V105" s="245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4"/>
      <c r="AK105" s="246"/>
      <c r="AL105" s="246"/>
      <c r="AM105" s="246"/>
      <c r="AN105" s="246"/>
      <c r="AO105" s="246"/>
      <c r="AP105" s="246"/>
      <c r="AQ105" s="246"/>
      <c r="AR105" s="246"/>
      <c r="AS105" s="246"/>
      <c r="AT105" s="246"/>
      <c r="AU105" s="246"/>
      <c r="AV105" s="246"/>
      <c r="AW105" s="246"/>
      <c r="AX105" s="246"/>
      <c r="AY105" s="246"/>
      <c r="AZ105" s="246"/>
      <c r="BA105" s="246"/>
      <c r="BB105" s="246"/>
      <c r="BC105" s="246"/>
      <c r="BD105" s="246"/>
      <c r="BE105" s="246"/>
      <c r="BF105" s="246"/>
      <c r="BG105" s="246"/>
      <c r="BH105" s="246"/>
      <c r="BI105" s="246"/>
      <c r="BJ105" s="246"/>
      <c r="BK105" s="246"/>
      <c r="BL105" s="246"/>
      <c r="BM105" s="246"/>
      <c r="BN105" s="246"/>
      <c r="BO105" s="246"/>
      <c r="BP105" s="246"/>
      <c r="BQ105" s="246"/>
      <c r="BR105" s="246"/>
      <c r="BS105" s="246"/>
      <c r="BT105" s="246"/>
      <c r="BU105" s="246"/>
      <c r="BV105" s="246"/>
      <c r="BW105" s="246"/>
      <c r="BX105" s="246"/>
      <c r="BY105" s="246"/>
      <c r="BZ105" s="246"/>
      <c r="CA105" s="246"/>
      <c r="CB105" s="246"/>
      <c r="CC105" s="246"/>
      <c r="CD105" s="246"/>
      <c r="CE105" s="246"/>
      <c r="CF105" s="246"/>
      <c r="CG105" s="246"/>
      <c r="CH105" s="246"/>
      <c r="CI105" s="246"/>
      <c r="CJ105" s="246"/>
      <c r="CK105" s="246"/>
      <c r="CL105" s="246"/>
      <c r="CM105" s="246"/>
      <c r="CN105" s="246"/>
      <c r="CO105" s="246"/>
      <c r="CP105" s="246"/>
      <c r="CQ105" s="246"/>
      <c r="CR105" s="246"/>
      <c r="CS105" s="246"/>
      <c r="CT105" s="246"/>
      <c r="CU105" s="246"/>
      <c r="CV105" s="246"/>
      <c r="CW105" s="246"/>
      <c r="CX105" s="246"/>
      <c r="CY105" s="246"/>
      <c r="CZ105" s="246"/>
      <c r="DA105" s="246"/>
      <c r="DB105" s="246"/>
      <c r="DC105" s="246"/>
      <c r="DD105" s="246"/>
      <c r="DE105" s="246"/>
      <c r="DF105" s="246"/>
      <c r="DG105" s="246"/>
      <c r="DH105" s="246"/>
      <c r="DI105" s="246"/>
      <c r="DJ105" s="246"/>
      <c r="DK105" s="246"/>
      <c r="DL105" s="246"/>
      <c r="DM105" s="246"/>
      <c r="DN105" s="246"/>
      <c r="DO105" s="246"/>
      <c r="DP105" s="246"/>
      <c r="DQ105" s="246"/>
    </row>
    <row r="106" spans="1:121" s="125" customFormat="1" ht="18.75" thickBot="1" x14ac:dyDescent="0.3">
      <c r="A106" s="309"/>
      <c r="B106" s="112">
        <v>47</v>
      </c>
      <c r="C106" s="94" t="s">
        <v>120</v>
      </c>
      <c r="D106" s="106">
        <v>2127</v>
      </c>
      <c r="E106" s="113">
        <v>40793300</v>
      </c>
      <c r="F106" s="114">
        <f>+J106</f>
        <v>28555310</v>
      </c>
      <c r="G106" s="115"/>
      <c r="H106" s="115"/>
      <c r="I106" s="115"/>
      <c r="J106" s="116">
        <v>28555310</v>
      </c>
      <c r="K106" s="115"/>
      <c r="L106" s="115"/>
      <c r="M106" s="115"/>
      <c r="N106" s="115"/>
      <c r="O106" s="115"/>
      <c r="P106" s="115"/>
      <c r="Q106" s="115"/>
      <c r="R106" s="115"/>
      <c r="S106" s="117">
        <f t="shared" si="5"/>
        <v>28555310</v>
      </c>
      <c r="T106" s="111">
        <f t="shared" si="6"/>
        <v>0</v>
      </c>
      <c r="U106" s="291"/>
      <c r="V106" s="245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4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  <c r="CN106" s="246"/>
      <c r="CO106" s="246"/>
      <c r="CP106" s="246"/>
      <c r="CQ106" s="246"/>
      <c r="CR106" s="246"/>
      <c r="CS106" s="246"/>
      <c r="CT106" s="246"/>
      <c r="CU106" s="246"/>
      <c r="CV106" s="246"/>
      <c r="CW106" s="246"/>
      <c r="CX106" s="246"/>
      <c r="CY106" s="246"/>
      <c r="CZ106" s="246"/>
      <c r="DA106" s="246"/>
      <c r="DB106" s="246"/>
      <c r="DC106" s="246"/>
      <c r="DD106" s="246"/>
      <c r="DE106" s="246"/>
      <c r="DF106" s="246"/>
      <c r="DG106" s="246"/>
      <c r="DH106" s="246"/>
      <c r="DI106" s="246"/>
      <c r="DJ106" s="246"/>
      <c r="DK106" s="246"/>
      <c r="DL106" s="246"/>
      <c r="DM106" s="246"/>
      <c r="DN106" s="246"/>
      <c r="DO106" s="246"/>
      <c r="DP106" s="246"/>
      <c r="DQ106" s="246"/>
    </row>
    <row r="107" spans="1:121" s="125" customFormat="1" ht="37.5" customHeight="1" thickBot="1" x14ac:dyDescent="0.3">
      <c r="A107" s="309"/>
      <c r="B107" s="112"/>
      <c r="C107" s="94" t="s">
        <v>206</v>
      </c>
      <c r="D107" s="106"/>
      <c r="E107" s="113"/>
      <c r="F107" s="114"/>
      <c r="G107" s="115"/>
      <c r="H107" s="115"/>
      <c r="I107" s="115">
        <v>44534741</v>
      </c>
      <c r="J107" s="116"/>
      <c r="K107" s="115"/>
      <c r="L107" s="115"/>
      <c r="M107" s="115"/>
      <c r="N107" s="115"/>
      <c r="O107" s="115"/>
      <c r="P107" s="115"/>
      <c r="Q107" s="115"/>
      <c r="R107" s="115"/>
      <c r="S107" s="117"/>
      <c r="T107" s="111"/>
      <c r="U107" s="291"/>
      <c r="V107" s="245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4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  <c r="CN107" s="246"/>
      <c r="CO107" s="246"/>
      <c r="CP107" s="246"/>
      <c r="CQ107" s="246"/>
      <c r="CR107" s="246"/>
      <c r="CS107" s="246"/>
      <c r="CT107" s="246"/>
      <c r="CU107" s="246"/>
      <c r="CV107" s="246"/>
      <c r="CW107" s="246"/>
      <c r="CX107" s="246"/>
      <c r="CY107" s="246"/>
      <c r="CZ107" s="246"/>
      <c r="DA107" s="246"/>
      <c r="DB107" s="246"/>
      <c r="DC107" s="246"/>
      <c r="DD107" s="246"/>
      <c r="DE107" s="246"/>
      <c r="DF107" s="246"/>
      <c r="DG107" s="246"/>
      <c r="DH107" s="246"/>
      <c r="DI107" s="246"/>
      <c r="DJ107" s="246"/>
      <c r="DK107" s="246"/>
      <c r="DL107" s="246"/>
      <c r="DM107" s="246"/>
      <c r="DN107" s="246"/>
      <c r="DO107" s="246"/>
      <c r="DP107" s="246"/>
      <c r="DQ107" s="246"/>
    </row>
    <row r="108" spans="1:121" s="125" customFormat="1" ht="36.75" thickBot="1" x14ac:dyDescent="0.3">
      <c r="A108" s="309"/>
      <c r="B108" s="112">
        <v>76</v>
      </c>
      <c r="C108" s="94" t="s">
        <v>121</v>
      </c>
      <c r="D108" s="106" t="s">
        <v>31</v>
      </c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5"/>
        <v>0</v>
      </c>
      <c r="T108" s="111">
        <f t="shared" si="6"/>
        <v>0</v>
      </c>
      <c r="U108" s="291"/>
      <c r="V108" s="245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4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  <c r="CU108" s="246"/>
      <c r="CV108" s="246"/>
      <c r="CW108" s="246"/>
      <c r="CX108" s="246"/>
      <c r="CY108" s="246"/>
      <c r="CZ108" s="246"/>
      <c r="DA108" s="246"/>
      <c r="DB108" s="246"/>
      <c r="DC108" s="246"/>
      <c r="DD108" s="246"/>
      <c r="DE108" s="246"/>
      <c r="DF108" s="246"/>
      <c r="DG108" s="246"/>
      <c r="DH108" s="246"/>
      <c r="DI108" s="246"/>
      <c r="DJ108" s="246"/>
      <c r="DK108" s="246"/>
      <c r="DL108" s="246"/>
      <c r="DM108" s="246"/>
      <c r="DN108" s="246"/>
      <c r="DO108" s="246"/>
      <c r="DP108" s="246"/>
      <c r="DQ108" s="246"/>
    </row>
    <row r="109" spans="1:121" s="125" customFormat="1" ht="18.75" thickBot="1" x14ac:dyDescent="0.3">
      <c r="A109" s="309"/>
      <c r="B109" s="112">
        <v>77</v>
      </c>
      <c r="C109" s="94" t="s">
        <v>122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5"/>
        <v>0</v>
      </c>
      <c r="T109" s="111">
        <f t="shared" si="6"/>
        <v>0</v>
      </c>
      <c r="U109" s="291"/>
      <c r="V109" s="245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4"/>
      <c r="AK109" s="246"/>
      <c r="AL109" s="246"/>
      <c r="AM109" s="246"/>
      <c r="AN109" s="246"/>
      <c r="AO109" s="246"/>
      <c r="AP109" s="246"/>
      <c r="AQ109" s="246"/>
      <c r="AR109" s="246"/>
      <c r="AS109" s="246"/>
      <c r="AT109" s="246"/>
      <c r="AU109" s="246"/>
      <c r="AV109" s="246"/>
      <c r="AW109" s="246"/>
      <c r="AX109" s="246"/>
      <c r="AY109" s="246"/>
      <c r="AZ109" s="246"/>
      <c r="BA109" s="246"/>
      <c r="BB109" s="246"/>
      <c r="BC109" s="246"/>
      <c r="BD109" s="246"/>
      <c r="BE109" s="246"/>
      <c r="BF109" s="246"/>
      <c r="BG109" s="246"/>
      <c r="BH109" s="246"/>
      <c r="BI109" s="246"/>
      <c r="BJ109" s="246"/>
      <c r="BK109" s="246"/>
      <c r="BL109" s="246"/>
      <c r="BM109" s="246"/>
      <c r="BN109" s="246"/>
      <c r="BO109" s="246"/>
      <c r="BP109" s="246"/>
      <c r="BQ109" s="246"/>
      <c r="BR109" s="246"/>
      <c r="BS109" s="246"/>
      <c r="BT109" s="246"/>
      <c r="BU109" s="246"/>
      <c r="BV109" s="246"/>
      <c r="BW109" s="246"/>
      <c r="BX109" s="246"/>
      <c r="BY109" s="246"/>
      <c r="BZ109" s="246"/>
      <c r="CA109" s="246"/>
      <c r="CB109" s="246"/>
      <c r="CC109" s="246"/>
      <c r="CD109" s="246"/>
      <c r="CE109" s="246"/>
      <c r="CF109" s="246"/>
      <c r="CG109" s="246"/>
      <c r="CH109" s="246"/>
      <c r="CI109" s="246"/>
      <c r="CJ109" s="246"/>
      <c r="CK109" s="246"/>
      <c r="CL109" s="246"/>
      <c r="CM109" s="246"/>
      <c r="CN109" s="246"/>
      <c r="CO109" s="246"/>
      <c r="CP109" s="246"/>
      <c r="CQ109" s="246"/>
      <c r="CR109" s="246"/>
      <c r="CS109" s="246"/>
      <c r="CT109" s="246"/>
      <c r="CU109" s="246"/>
      <c r="CV109" s="246"/>
      <c r="CW109" s="246"/>
      <c r="CX109" s="246"/>
      <c r="CY109" s="246"/>
      <c r="CZ109" s="246"/>
      <c r="DA109" s="246"/>
      <c r="DB109" s="246"/>
      <c r="DC109" s="246"/>
      <c r="DD109" s="246"/>
      <c r="DE109" s="246"/>
      <c r="DF109" s="246"/>
      <c r="DG109" s="246"/>
      <c r="DH109" s="246"/>
      <c r="DI109" s="246"/>
      <c r="DJ109" s="246"/>
      <c r="DK109" s="246"/>
      <c r="DL109" s="246"/>
      <c r="DM109" s="246"/>
      <c r="DN109" s="246"/>
      <c r="DO109" s="246"/>
      <c r="DP109" s="246"/>
      <c r="DQ109" s="246"/>
    </row>
    <row r="110" spans="1:121" s="125" customFormat="1" ht="36.75" thickBot="1" x14ac:dyDescent="0.3">
      <c r="A110" s="309"/>
      <c r="B110" s="112">
        <v>48</v>
      </c>
      <c r="C110" s="94" t="s">
        <v>123</v>
      </c>
      <c r="D110" s="106" t="s">
        <v>31</v>
      </c>
      <c r="E110" s="113"/>
      <c r="F110" s="114"/>
      <c r="G110" s="115"/>
      <c r="H110" s="115"/>
      <c r="I110" s="115"/>
      <c r="J110" s="116">
        <f>253310171+292722283</f>
        <v>546032454</v>
      </c>
      <c r="K110" s="115"/>
      <c r="L110" s="115"/>
      <c r="M110" s="115"/>
      <c r="N110" s="115"/>
      <c r="O110" s="115"/>
      <c r="P110" s="115"/>
      <c r="Q110" s="115"/>
      <c r="R110" s="115"/>
      <c r="S110" s="117">
        <f t="shared" si="5"/>
        <v>546032454</v>
      </c>
      <c r="T110" s="111">
        <f t="shared" si="6"/>
        <v>-546032454</v>
      </c>
      <c r="U110" s="291"/>
      <c r="V110" s="245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4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  <c r="CN110" s="246"/>
      <c r="CO110" s="246"/>
      <c r="CP110" s="246"/>
      <c r="CQ110" s="246"/>
      <c r="CR110" s="246"/>
      <c r="CS110" s="246"/>
      <c r="CT110" s="246"/>
      <c r="CU110" s="246"/>
      <c r="CV110" s="246"/>
      <c r="CW110" s="246"/>
      <c r="CX110" s="246"/>
      <c r="CY110" s="246"/>
      <c r="CZ110" s="246"/>
      <c r="DA110" s="246"/>
      <c r="DB110" s="246"/>
      <c r="DC110" s="246"/>
      <c r="DD110" s="246"/>
      <c r="DE110" s="246"/>
      <c r="DF110" s="246"/>
      <c r="DG110" s="246"/>
      <c r="DH110" s="246"/>
      <c r="DI110" s="246"/>
      <c r="DJ110" s="246"/>
      <c r="DK110" s="246"/>
      <c r="DL110" s="246"/>
      <c r="DM110" s="246"/>
      <c r="DN110" s="246"/>
      <c r="DO110" s="246"/>
      <c r="DP110" s="246"/>
      <c r="DQ110" s="246"/>
    </row>
    <row r="111" spans="1:121" s="125" customFormat="1" ht="18.75" thickBot="1" x14ac:dyDescent="0.3">
      <c r="A111" s="309"/>
      <c r="B111" s="112"/>
      <c r="C111" s="94" t="s">
        <v>124</v>
      </c>
      <c r="D111" s="106"/>
      <c r="E111" s="113"/>
      <c r="F111" s="114"/>
      <c r="G111" s="115"/>
      <c r="H111" s="115"/>
      <c r="I111" s="115"/>
      <c r="J111" s="116"/>
      <c r="K111" s="115"/>
      <c r="L111" s="115"/>
      <c r="M111" s="115"/>
      <c r="N111" s="115"/>
      <c r="O111" s="115"/>
      <c r="P111" s="115"/>
      <c r="Q111" s="115"/>
      <c r="R111" s="115"/>
      <c r="S111" s="117"/>
      <c r="T111" s="117"/>
      <c r="U111" s="291"/>
      <c r="V111" s="245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4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</row>
    <row r="112" spans="1:121" s="125" customFormat="1" ht="36.75" thickBot="1" x14ac:dyDescent="0.3">
      <c r="A112" s="309"/>
      <c r="B112" s="112"/>
      <c r="C112" s="94" t="s">
        <v>125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291"/>
      <c r="V112" s="245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4"/>
      <c r="AK112" s="246"/>
      <c r="AL112" s="246"/>
      <c r="AM112" s="246"/>
      <c r="AN112" s="246"/>
      <c r="AO112" s="246"/>
      <c r="AP112" s="246"/>
      <c r="AQ112" s="246"/>
      <c r="AR112" s="246"/>
      <c r="AS112" s="246"/>
      <c r="AT112" s="246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</row>
    <row r="113" spans="1:121" s="125" customFormat="1" ht="18.75" thickBot="1" x14ac:dyDescent="0.3">
      <c r="A113" s="309"/>
      <c r="B113" s="112"/>
      <c r="C113" s="94" t="s">
        <v>126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291"/>
      <c r="V113" s="245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4"/>
      <c r="AK113" s="246"/>
      <c r="AL113" s="246"/>
      <c r="AM113" s="246"/>
      <c r="AN113" s="246"/>
      <c r="AO113" s="246"/>
      <c r="AP113" s="246"/>
      <c r="AQ113" s="246"/>
      <c r="AR113" s="246"/>
      <c r="AS113" s="246"/>
      <c r="AT113" s="246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</row>
    <row r="114" spans="1:121" s="125" customFormat="1" ht="36.75" thickBot="1" x14ac:dyDescent="0.3">
      <c r="A114" s="309"/>
      <c r="B114" s="112"/>
      <c r="C114" s="94" t="s">
        <v>127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291"/>
      <c r="V114" s="245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4"/>
      <c r="AK114" s="246"/>
      <c r="AL114" s="246"/>
      <c r="AM114" s="246"/>
      <c r="AN114" s="246"/>
      <c r="AO114" s="246"/>
      <c r="AP114" s="246"/>
      <c r="AQ114" s="246"/>
      <c r="AR114" s="246"/>
      <c r="AS114" s="246"/>
      <c r="AT114" s="246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</row>
    <row r="115" spans="1:121" s="125" customFormat="1" ht="36.75" thickBot="1" x14ac:dyDescent="0.3">
      <c r="A115" s="309"/>
      <c r="B115" s="112"/>
      <c r="C115" s="94" t="s">
        <v>128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291"/>
      <c r="V115" s="245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4"/>
      <c r="AK115" s="246"/>
      <c r="AL115" s="246"/>
      <c r="AM115" s="246"/>
      <c r="AN115" s="246"/>
      <c r="AO115" s="246"/>
      <c r="AP115" s="246"/>
      <c r="AQ115" s="246"/>
      <c r="AR115" s="246"/>
      <c r="AS115" s="246"/>
      <c r="AT115" s="246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</row>
    <row r="116" spans="1:121" s="125" customFormat="1" ht="36.75" thickBot="1" x14ac:dyDescent="0.3">
      <c r="A116" s="309"/>
      <c r="B116" s="112"/>
      <c r="C116" s="94" t="s">
        <v>129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291"/>
      <c r="V116" s="245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4"/>
      <c r="AK116" s="246"/>
      <c r="AL116" s="246"/>
      <c r="AM116" s="246"/>
      <c r="AN116" s="246"/>
      <c r="AO116" s="246"/>
      <c r="AP116" s="246"/>
      <c r="AQ116" s="246"/>
      <c r="AR116" s="246"/>
      <c r="AS116" s="246"/>
      <c r="AT116" s="246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</row>
    <row r="117" spans="1:121" s="125" customFormat="1" ht="18.75" thickBot="1" x14ac:dyDescent="0.3">
      <c r="A117" s="309"/>
      <c r="B117" s="112"/>
      <c r="C117" s="94" t="s">
        <v>130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291"/>
      <c r="V117" s="245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4"/>
      <c r="AK117" s="246"/>
      <c r="AL117" s="246"/>
      <c r="AM117" s="246"/>
      <c r="AN117" s="246"/>
      <c r="AO117" s="246"/>
      <c r="AP117" s="246"/>
      <c r="AQ117" s="246"/>
      <c r="AR117" s="246"/>
      <c r="AS117" s="246"/>
      <c r="AT117" s="246"/>
      <c r="AU117" s="246"/>
      <c r="AV117" s="246"/>
      <c r="AW117" s="246"/>
      <c r="AX117" s="246"/>
      <c r="AY117" s="246"/>
      <c r="AZ117" s="246"/>
      <c r="BA117" s="246"/>
      <c r="BB117" s="246"/>
      <c r="BC117" s="246"/>
      <c r="BD117" s="246"/>
      <c r="BE117" s="246"/>
      <c r="BF117" s="246"/>
      <c r="BG117" s="246"/>
      <c r="BH117" s="246"/>
      <c r="BI117" s="246"/>
      <c r="BJ117" s="246"/>
      <c r="BK117" s="246"/>
      <c r="BL117" s="246"/>
      <c r="BM117" s="246"/>
      <c r="BN117" s="246"/>
      <c r="BO117" s="246"/>
      <c r="BP117" s="246"/>
      <c r="BQ117" s="246"/>
      <c r="BR117" s="246"/>
      <c r="BS117" s="246"/>
      <c r="BT117" s="246"/>
      <c r="BU117" s="246"/>
      <c r="BV117" s="246"/>
      <c r="BW117" s="246"/>
      <c r="BX117" s="246"/>
      <c r="BY117" s="246"/>
      <c r="BZ117" s="246"/>
      <c r="CA117" s="246"/>
      <c r="CB117" s="246"/>
      <c r="CC117" s="246"/>
      <c r="CD117" s="246"/>
      <c r="CE117" s="246"/>
      <c r="CF117" s="246"/>
      <c r="CG117" s="246"/>
      <c r="CH117" s="246"/>
      <c r="CI117" s="246"/>
      <c r="CJ117" s="246"/>
      <c r="CK117" s="246"/>
      <c r="CL117" s="246"/>
      <c r="CM117" s="246"/>
      <c r="CN117" s="246"/>
      <c r="CO117" s="246"/>
      <c r="CP117" s="246"/>
      <c r="CQ117" s="246"/>
      <c r="CR117" s="246"/>
      <c r="CS117" s="246"/>
      <c r="CT117" s="246"/>
      <c r="CU117" s="246"/>
      <c r="CV117" s="246"/>
      <c r="CW117" s="246"/>
      <c r="CX117" s="246"/>
      <c r="CY117" s="246"/>
      <c r="CZ117" s="246"/>
      <c r="DA117" s="246"/>
      <c r="DB117" s="246"/>
      <c r="DC117" s="246"/>
      <c r="DD117" s="246"/>
      <c r="DE117" s="246"/>
      <c r="DF117" s="246"/>
      <c r="DG117" s="246"/>
      <c r="DH117" s="246"/>
      <c r="DI117" s="246"/>
      <c r="DJ117" s="246"/>
      <c r="DK117" s="246"/>
      <c r="DL117" s="246"/>
      <c r="DM117" s="246"/>
      <c r="DN117" s="246"/>
      <c r="DO117" s="246"/>
      <c r="DP117" s="246"/>
      <c r="DQ117" s="246"/>
    </row>
    <row r="118" spans="1:121" s="125" customFormat="1" ht="36.75" thickBot="1" x14ac:dyDescent="0.3">
      <c r="A118" s="309"/>
      <c r="B118" s="112"/>
      <c r="C118" s="94" t="s">
        <v>131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291"/>
      <c r="V118" s="245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4"/>
      <c r="AK118" s="246"/>
      <c r="AL118" s="246"/>
      <c r="AM118" s="246"/>
      <c r="AN118" s="246"/>
      <c r="AO118" s="246"/>
      <c r="AP118" s="246"/>
      <c r="AQ118" s="246"/>
      <c r="AR118" s="246"/>
      <c r="AS118" s="246"/>
      <c r="AT118" s="246"/>
      <c r="AU118" s="246"/>
      <c r="AV118" s="246"/>
      <c r="AW118" s="246"/>
      <c r="AX118" s="246"/>
      <c r="AY118" s="246"/>
      <c r="AZ118" s="246"/>
      <c r="BA118" s="246"/>
      <c r="BB118" s="246"/>
      <c r="BC118" s="246"/>
      <c r="BD118" s="246"/>
      <c r="BE118" s="246"/>
      <c r="BF118" s="246"/>
      <c r="BG118" s="246"/>
      <c r="BH118" s="246"/>
      <c r="BI118" s="246"/>
      <c r="BJ118" s="246"/>
      <c r="BK118" s="246"/>
      <c r="BL118" s="246"/>
      <c r="BM118" s="246"/>
      <c r="BN118" s="246"/>
      <c r="BO118" s="246"/>
      <c r="BP118" s="246"/>
      <c r="BQ118" s="246"/>
      <c r="BR118" s="246"/>
      <c r="BS118" s="246"/>
      <c r="BT118" s="246"/>
      <c r="BU118" s="246"/>
      <c r="BV118" s="246"/>
      <c r="BW118" s="246"/>
      <c r="BX118" s="246"/>
      <c r="BY118" s="246"/>
      <c r="BZ118" s="246"/>
      <c r="CA118" s="246"/>
      <c r="CB118" s="246"/>
      <c r="CC118" s="246"/>
      <c r="CD118" s="246"/>
      <c r="CE118" s="246"/>
      <c r="CF118" s="246"/>
      <c r="CG118" s="246"/>
      <c r="CH118" s="246"/>
      <c r="CI118" s="246"/>
      <c r="CJ118" s="246"/>
      <c r="CK118" s="246"/>
      <c r="CL118" s="246"/>
      <c r="CM118" s="246"/>
      <c r="CN118" s="246"/>
      <c r="CO118" s="246"/>
      <c r="CP118" s="246"/>
      <c r="CQ118" s="246"/>
      <c r="CR118" s="246"/>
      <c r="CS118" s="246"/>
      <c r="CT118" s="246"/>
      <c r="CU118" s="246"/>
      <c r="CV118" s="246"/>
      <c r="CW118" s="246"/>
      <c r="CX118" s="246"/>
      <c r="CY118" s="246"/>
      <c r="CZ118" s="246"/>
      <c r="DA118" s="246"/>
      <c r="DB118" s="246"/>
      <c r="DC118" s="246"/>
      <c r="DD118" s="246"/>
      <c r="DE118" s="246"/>
      <c r="DF118" s="246"/>
      <c r="DG118" s="246"/>
      <c r="DH118" s="246"/>
      <c r="DI118" s="246"/>
      <c r="DJ118" s="246"/>
      <c r="DK118" s="246"/>
      <c r="DL118" s="246"/>
      <c r="DM118" s="246"/>
      <c r="DN118" s="246"/>
      <c r="DO118" s="246"/>
      <c r="DP118" s="246"/>
      <c r="DQ118" s="246"/>
    </row>
    <row r="119" spans="1:121" s="125" customFormat="1" ht="36.75" thickBot="1" x14ac:dyDescent="0.3">
      <c r="A119" s="309"/>
      <c r="B119" s="112"/>
      <c r="C119" s="94" t="s">
        <v>132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291"/>
      <c r="V119" s="245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4"/>
      <c r="AK119" s="246"/>
      <c r="AL119" s="246"/>
      <c r="AM119" s="246"/>
      <c r="AN119" s="246"/>
      <c r="AO119" s="246"/>
      <c r="AP119" s="246"/>
      <c r="AQ119" s="246"/>
      <c r="AR119" s="246"/>
      <c r="AS119" s="246"/>
      <c r="AT119" s="246"/>
      <c r="AU119" s="246"/>
      <c r="AV119" s="246"/>
      <c r="AW119" s="246"/>
      <c r="AX119" s="246"/>
      <c r="AY119" s="246"/>
      <c r="AZ119" s="246"/>
      <c r="BA119" s="246"/>
      <c r="BB119" s="246"/>
      <c r="BC119" s="246"/>
      <c r="BD119" s="246"/>
      <c r="BE119" s="246"/>
      <c r="BF119" s="246"/>
      <c r="BG119" s="246"/>
      <c r="BH119" s="246"/>
      <c r="BI119" s="246"/>
      <c r="BJ119" s="246"/>
      <c r="BK119" s="246"/>
      <c r="BL119" s="246"/>
      <c r="BM119" s="246"/>
      <c r="BN119" s="246"/>
      <c r="BO119" s="246"/>
      <c r="BP119" s="246"/>
      <c r="BQ119" s="246"/>
      <c r="BR119" s="246"/>
      <c r="BS119" s="246"/>
      <c r="BT119" s="246"/>
      <c r="BU119" s="246"/>
      <c r="BV119" s="246"/>
      <c r="BW119" s="246"/>
      <c r="BX119" s="246"/>
      <c r="BY119" s="246"/>
      <c r="BZ119" s="246"/>
      <c r="CA119" s="246"/>
      <c r="CB119" s="246"/>
      <c r="CC119" s="246"/>
      <c r="CD119" s="246"/>
      <c r="CE119" s="246"/>
      <c r="CF119" s="246"/>
      <c r="CG119" s="246"/>
      <c r="CH119" s="246"/>
      <c r="CI119" s="246"/>
      <c r="CJ119" s="246"/>
      <c r="CK119" s="246"/>
      <c r="CL119" s="246"/>
      <c r="CM119" s="246"/>
      <c r="CN119" s="246"/>
      <c r="CO119" s="246"/>
      <c r="CP119" s="246"/>
      <c r="CQ119" s="246"/>
      <c r="CR119" s="246"/>
      <c r="CS119" s="246"/>
      <c r="CT119" s="246"/>
      <c r="CU119" s="246"/>
      <c r="CV119" s="246"/>
      <c r="CW119" s="246"/>
      <c r="CX119" s="246"/>
      <c r="CY119" s="246"/>
      <c r="CZ119" s="246"/>
      <c r="DA119" s="246"/>
      <c r="DB119" s="246"/>
      <c r="DC119" s="246"/>
      <c r="DD119" s="246"/>
      <c r="DE119" s="246"/>
      <c r="DF119" s="246"/>
      <c r="DG119" s="246"/>
      <c r="DH119" s="246"/>
      <c r="DI119" s="246"/>
      <c r="DJ119" s="246"/>
      <c r="DK119" s="246"/>
      <c r="DL119" s="246"/>
      <c r="DM119" s="246"/>
      <c r="DN119" s="246"/>
      <c r="DO119" s="246"/>
      <c r="DP119" s="246"/>
      <c r="DQ119" s="246"/>
    </row>
    <row r="120" spans="1:121" s="227" customFormat="1" ht="18.75" thickBot="1" x14ac:dyDescent="0.3">
      <c r="A120" s="309"/>
      <c r="B120" s="112"/>
      <c r="C120" s="94" t="s">
        <v>133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291"/>
      <c r="V120" s="245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4"/>
      <c r="AK120" s="246"/>
      <c r="AL120" s="246"/>
      <c r="AM120" s="246"/>
      <c r="AN120" s="246"/>
      <c r="AO120" s="246"/>
      <c r="AP120" s="246"/>
      <c r="AQ120" s="246"/>
      <c r="AR120" s="246"/>
      <c r="AS120" s="246"/>
      <c r="AT120" s="246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6"/>
      <c r="DJ120" s="246"/>
      <c r="DK120" s="246"/>
      <c r="DL120" s="246"/>
      <c r="DM120" s="246"/>
      <c r="DN120" s="246"/>
      <c r="DO120" s="246"/>
      <c r="DP120" s="246"/>
      <c r="DQ120" s="246"/>
    </row>
    <row r="121" spans="1:121" s="125" customFormat="1" ht="36.75" thickBot="1" x14ac:dyDescent="0.3">
      <c r="A121" s="309"/>
      <c r="B121" s="112"/>
      <c r="C121" s="94" t="s">
        <v>134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291"/>
      <c r="V121" s="245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4"/>
      <c r="AK121" s="246"/>
      <c r="AL121" s="246"/>
      <c r="AM121" s="246"/>
      <c r="AN121" s="246"/>
      <c r="AO121" s="246"/>
      <c r="AP121" s="246"/>
      <c r="AQ121" s="246"/>
      <c r="AR121" s="246"/>
      <c r="AS121" s="246"/>
      <c r="AT121" s="246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6"/>
      <c r="DC121" s="246"/>
      <c r="DD121" s="246"/>
      <c r="DE121" s="246"/>
      <c r="DF121" s="246"/>
      <c r="DG121" s="246"/>
      <c r="DH121" s="246"/>
      <c r="DI121" s="246"/>
      <c r="DJ121" s="246"/>
      <c r="DK121" s="246"/>
      <c r="DL121" s="246"/>
      <c r="DM121" s="246"/>
      <c r="DN121" s="246"/>
      <c r="DO121" s="246"/>
      <c r="DP121" s="246"/>
      <c r="DQ121" s="246"/>
    </row>
    <row r="122" spans="1:121" s="125" customFormat="1" ht="36.75" thickBot="1" x14ac:dyDescent="0.3">
      <c r="A122" s="309"/>
      <c r="B122" s="112"/>
      <c r="C122" s="94" t="s">
        <v>135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291"/>
      <c r="V122" s="245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4"/>
      <c r="AK122" s="246"/>
      <c r="AL122" s="246"/>
      <c r="AM122" s="246"/>
      <c r="AN122" s="246"/>
      <c r="AO122" s="246"/>
      <c r="AP122" s="246"/>
      <c r="AQ122" s="246"/>
      <c r="AR122" s="246"/>
      <c r="AS122" s="246"/>
      <c r="AT122" s="246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6"/>
      <c r="DC122" s="246"/>
      <c r="DD122" s="246"/>
      <c r="DE122" s="246"/>
      <c r="DF122" s="246"/>
      <c r="DG122" s="246"/>
      <c r="DH122" s="246"/>
      <c r="DI122" s="246"/>
      <c r="DJ122" s="246"/>
      <c r="DK122" s="246"/>
      <c r="DL122" s="246"/>
      <c r="DM122" s="246"/>
      <c r="DN122" s="246"/>
      <c r="DO122" s="246"/>
      <c r="DP122" s="246"/>
      <c r="DQ122" s="246"/>
    </row>
    <row r="123" spans="1:121" s="125" customFormat="1" ht="18.75" thickBot="1" x14ac:dyDescent="0.3">
      <c r="A123" s="309"/>
      <c r="B123" s="112"/>
      <c r="C123" s="94" t="s">
        <v>136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291"/>
      <c r="V123" s="245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4"/>
      <c r="AK123" s="246"/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6"/>
      <c r="DC123" s="246"/>
      <c r="DD123" s="246"/>
      <c r="DE123" s="246"/>
      <c r="DF123" s="246"/>
      <c r="DG123" s="246"/>
      <c r="DH123" s="246"/>
      <c r="DI123" s="246"/>
      <c r="DJ123" s="246"/>
      <c r="DK123" s="246"/>
      <c r="DL123" s="246"/>
      <c r="DM123" s="246"/>
      <c r="DN123" s="246"/>
      <c r="DO123" s="246"/>
      <c r="DP123" s="246"/>
      <c r="DQ123" s="246"/>
    </row>
    <row r="124" spans="1:121" s="125" customFormat="1" ht="18.75" thickBot="1" x14ac:dyDescent="0.3">
      <c r="A124" s="246"/>
      <c r="B124" s="112">
        <v>38</v>
      </c>
      <c r="C124" s="94" t="s">
        <v>137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>
        <f>SUM(G124:R124)</f>
        <v>0</v>
      </c>
      <c r="T124" s="117">
        <f>+F124-S124</f>
        <v>0</v>
      </c>
      <c r="U124" s="291"/>
      <c r="V124" s="245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4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246"/>
      <c r="BR124" s="246"/>
      <c r="BS124" s="246"/>
      <c r="BT124" s="246"/>
      <c r="BU124" s="246"/>
      <c r="BV124" s="246"/>
      <c r="BW124" s="246"/>
      <c r="BX124" s="246"/>
      <c r="BY124" s="246"/>
      <c r="BZ124" s="246"/>
      <c r="CA124" s="246"/>
      <c r="CB124" s="246"/>
      <c r="CC124" s="246"/>
      <c r="CD124" s="246"/>
      <c r="CE124" s="246"/>
      <c r="CF124" s="246"/>
      <c r="CG124" s="246"/>
      <c r="CH124" s="246"/>
      <c r="CI124" s="246"/>
      <c r="CJ124" s="246"/>
      <c r="CK124" s="246"/>
      <c r="CL124" s="246"/>
      <c r="CM124" s="246"/>
      <c r="CN124" s="246"/>
      <c r="CO124" s="246"/>
      <c r="CP124" s="246"/>
      <c r="CQ124" s="246"/>
      <c r="CR124" s="246"/>
      <c r="CS124" s="246"/>
      <c r="CT124" s="246"/>
      <c r="CU124" s="246"/>
      <c r="CV124" s="246"/>
      <c r="CW124" s="246"/>
      <c r="CX124" s="246"/>
      <c r="CY124" s="246"/>
      <c r="CZ124" s="246"/>
      <c r="DA124" s="246"/>
      <c r="DB124" s="246"/>
      <c r="DC124" s="246"/>
      <c r="DD124" s="246"/>
      <c r="DE124" s="246"/>
      <c r="DF124" s="246"/>
      <c r="DG124" s="246"/>
      <c r="DH124" s="246"/>
      <c r="DI124" s="246"/>
      <c r="DJ124" s="246"/>
      <c r="DK124" s="246"/>
      <c r="DL124" s="246"/>
      <c r="DM124" s="246"/>
      <c r="DN124" s="246"/>
      <c r="DO124" s="246"/>
      <c r="DP124" s="246"/>
      <c r="DQ124" s="246"/>
    </row>
    <row r="125" spans="1:121" s="125" customFormat="1" ht="18.75" thickBot="1" x14ac:dyDescent="0.3">
      <c r="A125" s="246"/>
      <c r="B125" s="136"/>
      <c r="C125" s="94"/>
      <c r="D125" s="106"/>
      <c r="E125" s="126"/>
      <c r="F125" s="127"/>
      <c r="G125" s="128"/>
      <c r="H125" s="128"/>
      <c r="I125" s="128"/>
      <c r="J125" s="129"/>
      <c r="K125" s="128"/>
      <c r="L125" s="128"/>
      <c r="M125" s="128"/>
      <c r="N125" s="128"/>
      <c r="O125" s="128"/>
      <c r="P125" s="128"/>
      <c r="Q125" s="128"/>
      <c r="R125" s="128"/>
      <c r="S125" s="117">
        <f>SUM(G125:R125)</f>
        <v>0</v>
      </c>
      <c r="T125" s="130">
        <f>+F125-S125</f>
        <v>0</v>
      </c>
      <c r="U125" s="291"/>
      <c r="V125" s="245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4"/>
      <c r="AK125" s="246"/>
      <c r="AL125" s="246"/>
      <c r="AM125" s="246"/>
      <c r="AN125" s="246"/>
      <c r="AO125" s="246"/>
      <c r="AP125" s="246"/>
      <c r="AQ125" s="246"/>
      <c r="AR125" s="246"/>
      <c r="AS125" s="246"/>
      <c r="AT125" s="246"/>
      <c r="AU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6"/>
      <c r="BN125" s="246"/>
      <c r="BO125" s="246"/>
      <c r="BP125" s="246"/>
      <c r="BQ125" s="246"/>
      <c r="BR125" s="246"/>
      <c r="BS125" s="246"/>
      <c r="BT125" s="246"/>
      <c r="BU125" s="246"/>
      <c r="BV125" s="246"/>
      <c r="BW125" s="246"/>
      <c r="BX125" s="246"/>
      <c r="BY125" s="246"/>
      <c r="BZ125" s="246"/>
      <c r="CA125" s="246"/>
      <c r="CB125" s="246"/>
      <c r="CC125" s="246"/>
      <c r="CD125" s="246"/>
      <c r="CE125" s="246"/>
      <c r="CF125" s="246"/>
      <c r="CG125" s="246"/>
      <c r="CH125" s="246"/>
      <c r="CI125" s="246"/>
      <c r="CJ125" s="246"/>
      <c r="CK125" s="246"/>
      <c r="CL125" s="246"/>
      <c r="CM125" s="246"/>
      <c r="CN125" s="246"/>
      <c r="CO125" s="246"/>
      <c r="CP125" s="246"/>
      <c r="CQ125" s="246"/>
      <c r="CR125" s="246"/>
      <c r="CS125" s="246"/>
      <c r="CT125" s="246"/>
      <c r="CU125" s="246"/>
      <c r="CV125" s="246"/>
      <c r="CW125" s="246"/>
      <c r="CX125" s="246"/>
      <c r="CY125" s="246"/>
      <c r="CZ125" s="246"/>
      <c r="DA125" s="246"/>
      <c r="DB125" s="246"/>
      <c r="DC125" s="246"/>
      <c r="DD125" s="246"/>
      <c r="DE125" s="246"/>
      <c r="DF125" s="246"/>
      <c r="DG125" s="246"/>
      <c r="DH125" s="246"/>
      <c r="DI125" s="246"/>
      <c r="DJ125" s="246"/>
      <c r="DK125" s="246"/>
      <c r="DL125" s="246"/>
      <c r="DM125" s="246"/>
      <c r="DN125" s="246"/>
      <c r="DO125" s="246"/>
      <c r="DP125" s="246"/>
      <c r="DQ125" s="246"/>
    </row>
    <row r="126" spans="1:121" s="125" customFormat="1" ht="18.75" thickBot="1" x14ac:dyDescent="0.3">
      <c r="A126" s="246"/>
      <c r="B126" s="136"/>
      <c r="C126" s="131" t="s">
        <v>183</v>
      </c>
      <c r="D126" s="132"/>
      <c r="E126" s="133">
        <f t="shared" ref="E126:T126" si="7">SUM(E15:E125)</f>
        <v>21162088793</v>
      </c>
      <c r="F126" s="134">
        <f t="shared" si="7"/>
        <v>7427056674.6000004</v>
      </c>
      <c r="G126" s="135">
        <f t="shared" si="7"/>
        <v>1618912396</v>
      </c>
      <c r="H126" s="135">
        <f t="shared" si="7"/>
        <v>1596872869</v>
      </c>
      <c r="I126" s="135">
        <f t="shared" si="7"/>
        <v>1994627904</v>
      </c>
      <c r="J126" s="135">
        <f t="shared" si="7"/>
        <v>2825929588.5999999</v>
      </c>
      <c r="K126" s="135">
        <f t="shared" si="7"/>
        <v>0</v>
      </c>
      <c r="L126" s="135">
        <f t="shared" si="7"/>
        <v>0</v>
      </c>
      <c r="M126" s="135">
        <f t="shared" si="7"/>
        <v>0</v>
      </c>
      <c r="N126" s="135">
        <f t="shared" si="7"/>
        <v>0</v>
      </c>
      <c r="O126" s="135">
        <f t="shared" si="7"/>
        <v>0</v>
      </c>
      <c r="P126" s="135">
        <f t="shared" si="7"/>
        <v>0</v>
      </c>
      <c r="Q126" s="135">
        <f t="shared" si="7"/>
        <v>0</v>
      </c>
      <c r="R126" s="135">
        <f t="shared" si="7"/>
        <v>0</v>
      </c>
      <c r="S126" s="135">
        <f t="shared" si="7"/>
        <v>7973089128.6000004</v>
      </c>
      <c r="T126" s="135">
        <f t="shared" si="7"/>
        <v>-546032454</v>
      </c>
      <c r="U126" s="246"/>
      <c r="V126" s="245"/>
      <c r="W126" s="246"/>
      <c r="X126" s="246"/>
      <c r="Y126" s="246"/>
      <c r="Z126" s="246"/>
      <c r="AA126" s="246"/>
      <c r="AB126" s="246"/>
      <c r="AC126" s="246"/>
      <c r="AD126" s="246"/>
      <c r="AE126" s="246"/>
      <c r="AF126" s="246"/>
      <c r="AG126" s="246"/>
      <c r="AH126" s="246"/>
      <c r="AI126" s="246"/>
      <c r="AJ126" s="246"/>
      <c r="AK126" s="246"/>
      <c r="AL126" s="246"/>
      <c r="AM126" s="246"/>
      <c r="AN126" s="246"/>
      <c r="AO126" s="246"/>
      <c r="AP126" s="246"/>
      <c r="AQ126" s="246"/>
      <c r="AR126" s="246"/>
      <c r="AS126" s="246"/>
      <c r="AT126" s="246"/>
      <c r="AU126" s="246"/>
      <c r="AV126" s="246"/>
      <c r="AW126" s="246"/>
      <c r="AX126" s="246"/>
      <c r="AY126" s="246"/>
      <c r="AZ126" s="246"/>
      <c r="BA126" s="246"/>
      <c r="BB126" s="246"/>
      <c r="BC126" s="246"/>
      <c r="BD126" s="246"/>
      <c r="BE126" s="246"/>
      <c r="BF126" s="246"/>
      <c r="BG126" s="246"/>
      <c r="BH126" s="246"/>
      <c r="BI126" s="246"/>
      <c r="BJ126" s="246"/>
      <c r="BK126" s="246"/>
      <c r="BL126" s="246"/>
      <c r="BM126" s="246"/>
      <c r="BN126" s="246"/>
      <c r="BO126" s="246"/>
      <c r="BP126" s="246"/>
      <c r="BQ126" s="246"/>
      <c r="BR126" s="246"/>
      <c r="BS126" s="246"/>
      <c r="BT126" s="246"/>
      <c r="BU126" s="246"/>
      <c r="BV126" s="246"/>
      <c r="BW126" s="246"/>
      <c r="BX126" s="246"/>
      <c r="BY126" s="246"/>
      <c r="BZ126" s="246"/>
      <c r="CA126" s="246"/>
      <c r="CB126" s="246"/>
      <c r="CC126" s="246"/>
      <c r="CD126" s="246"/>
      <c r="CE126" s="246"/>
      <c r="CF126" s="246"/>
      <c r="CG126" s="246"/>
      <c r="CH126" s="246"/>
      <c r="CI126" s="246"/>
      <c r="CJ126" s="246"/>
      <c r="CK126" s="246"/>
      <c r="CL126" s="246"/>
      <c r="CM126" s="246"/>
      <c r="CN126" s="246"/>
      <c r="CO126" s="246"/>
      <c r="CP126" s="246"/>
      <c r="CQ126" s="246"/>
      <c r="CR126" s="246"/>
      <c r="CS126" s="246"/>
      <c r="CT126" s="246"/>
      <c r="CU126" s="246"/>
      <c r="CV126" s="246"/>
      <c r="CW126" s="246"/>
      <c r="CX126" s="246"/>
      <c r="CY126" s="246"/>
      <c r="CZ126" s="246"/>
      <c r="DA126" s="246"/>
      <c r="DB126" s="246"/>
      <c r="DC126" s="246"/>
      <c r="DD126" s="246"/>
      <c r="DE126" s="246"/>
      <c r="DF126" s="246"/>
      <c r="DG126" s="246"/>
      <c r="DH126" s="246"/>
      <c r="DI126" s="246"/>
      <c r="DJ126" s="246"/>
      <c r="DK126" s="246"/>
      <c r="DL126" s="246"/>
      <c r="DM126" s="246"/>
      <c r="DN126" s="246"/>
      <c r="DO126" s="246"/>
      <c r="DP126" s="246"/>
      <c r="DQ126" s="246"/>
    </row>
    <row r="127" spans="1:121" s="246" customFormat="1" ht="21.75" customHeight="1" x14ac:dyDescent="0.25">
      <c r="B127" s="260"/>
      <c r="S127" s="260"/>
      <c r="T127" s="260"/>
    </row>
    <row r="128" spans="1:121" s="246" customFormat="1" ht="21.75" customHeight="1" x14ac:dyDescent="0.25">
      <c r="B128" s="260"/>
      <c r="F128" s="295"/>
      <c r="G128" s="295"/>
      <c r="H128" s="295"/>
      <c r="I128" s="295"/>
      <c r="S128" s="260"/>
      <c r="T128" s="260"/>
    </row>
    <row r="129" spans="2:20" s="246" customFormat="1" ht="21.75" customHeight="1" thickBot="1" x14ac:dyDescent="0.3">
      <c r="B129" s="260"/>
      <c r="S129" s="260"/>
      <c r="T129" s="260"/>
    </row>
    <row r="130" spans="2:20" s="246" customFormat="1" ht="21.75" customHeight="1" x14ac:dyDescent="0.25">
      <c r="B130" s="260"/>
      <c r="C130" s="296"/>
      <c r="D130" s="297"/>
      <c r="E130" s="297"/>
      <c r="F130" s="297"/>
      <c r="G130" s="297"/>
      <c r="H130" s="297"/>
      <c r="I130" s="297"/>
      <c r="J130" s="297"/>
      <c r="K130" s="297"/>
      <c r="L130" s="297"/>
      <c r="M130" s="297"/>
      <c r="N130" s="297"/>
      <c r="O130" s="297"/>
      <c r="P130" s="297"/>
      <c r="Q130" s="297"/>
      <c r="R130" s="297"/>
      <c r="S130" s="298"/>
      <c r="T130" s="299"/>
    </row>
    <row r="131" spans="2:20" s="244" customFormat="1" x14ac:dyDescent="0.25">
      <c r="C131" s="346" t="s">
        <v>141</v>
      </c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8"/>
    </row>
    <row r="132" spans="2:20" s="244" customFormat="1" x14ac:dyDescent="0.25">
      <c r="C132" s="346" t="s">
        <v>139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244" customFormat="1" x14ac:dyDescent="0.25">
      <c r="C133" s="346" t="s">
        <v>140</v>
      </c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243" customFormat="1" ht="18.75" thickBot="1" x14ac:dyDescent="0.3">
      <c r="C134" s="300"/>
      <c r="D134" s="301"/>
      <c r="E134" s="302"/>
      <c r="F134" s="301"/>
      <c r="G134" s="301"/>
      <c r="H134" s="301"/>
      <c r="I134" s="301"/>
      <c r="J134" s="301"/>
      <c r="K134" s="301"/>
      <c r="L134" s="301"/>
      <c r="M134" s="301"/>
      <c r="N134" s="301"/>
      <c r="O134" s="301"/>
      <c r="P134" s="301"/>
      <c r="Q134" s="301"/>
      <c r="R134" s="301"/>
      <c r="S134" s="301"/>
      <c r="T134" s="303"/>
    </row>
    <row r="135" spans="2:20" s="246" customFormat="1" ht="21.75" customHeight="1" x14ac:dyDescent="0.25">
      <c r="B135" s="260"/>
      <c r="S135" s="260"/>
      <c r="T135" s="260"/>
    </row>
    <row r="136" spans="2:20" s="246" customFormat="1" ht="21.75" customHeight="1" x14ac:dyDescent="0.25">
      <c r="B136" s="260"/>
      <c r="S136" s="260"/>
      <c r="T136" s="260"/>
    </row>
    <row r="137" spans="2:20" s="246" customFormat="1" ht="21.75" customHeight="1" x14ac:dyDescent="0.25">
      <c r="B137" s="260"/>
      <c r="S137" s="260"/>
      <c r="T137" s="260"/>
    </row>
    <row r="138" spans="2:20" s="246" customFormat="1" ht="21.75" customHeight="1" x14ac:dyDescent="0.25">
      <c r="B138" s="260"/>
      <c r="S138" s="260"/>
      <c r="T138" s="260"/>
    </row>
    <row r="139" spans="2:20" s="246" customFormat="1" ht="21.75" customHeight="1" x14ac:dyDescent="0.25">
      <c r="B139" s="260"/>
      <c r="S139" s="260"/>
      <c r="T139" s="260"/>
    </row>
    <row r="140" spans="2:20" s="246" customFormat="1" ht="21.75" customHeight="1" x14ac:dyDescent="0.25">
      <c r="B140" s="260"/>
      <c r="S140" s="260"/>
      <c r="T140" s="260"/>
    </row>
    <row r="141" spans="2:20" s="246" customFormat="1" ht="21.75" customHeight="1" x14ac:dyDescent="0.25">
      <c r="B141" s="260"/>
      <c r="S141" s="260"/>
      <c r="T141" s="260"/>
    </row>
    <row r="142" spans="2:20" s="246" customFormat="1" ht="21.75" customHeight="1" x14ac:dyDescent="0.25">
      <c r="B142" s="260"/>
      <c r="S142" s="260"/>
      <c r="T142" s="260"/>
    </row>
    <row r="143" spans="2:20" s="246" customFormat="1" ht="21.75" customHeight="1" x14ac:dyDescent="0.25">
      <c r="B143" s="260"/>
      <c r="S143" s="260"/>
      <c r="T143" s="260"/>
    </row>
    <row r="144" spans="2:20" s="246" customFormat="1" ht="21.75" customHeight="1" x14ac:dyDescent="0.25">
      <c r="B144" s="260"/>
      <c r="S144" s="260"/>
      <c r="T144" s="260"/>
    </row>
    <row r="145" spans="2:20" s="246" customFormat="1" ht="21.75" customHeight="1" x14ac:dyDescent="0.25">
      <c r="B145" s="260"/>
      <c r="S145" s="260"/>
      <c r="T145" s="260"/>
    </row>
    <row r="146" spans="2:20" s="246" customFormat="1" ht="21.75" customHeight="1" x14ac:dyDescent="0.25">
      <c r="B146" s="260"/>
      <c r="S146" s="260"/>
      <c r="T146" s="260"/>
    </row>
    <row r="147" spans="2:20" s="246" customFormat="1" ht="21.75" customHeight="1" x14ac:dyDescent="0.25">
      <c r="B147" s="260"/>
      <c r="S147" s="260"/>
      <c r="T147" s="260"/>
    </row>
    <row r="148" spans="2:20" s="246" customFormat="1" ht="13.5" customHeight="1" x14ac:dyDescent="0.25">
      <c r="B148" s="260"/>
      <c r="C148" s="304"/>
      <c r="D148" s="304"/>
      <c r="E148" s="305"/>
      <c r="F148" s="306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4"/>
      <c r="T148" s="294"/>
    </row>
    <row r="149" spans="2:20" s="246" customFormat="1" ht="31.5" hidden="1" customHeight="1" x14ac:dyDescent="0.25">
      <c r="B149" s="260"/>
      <c r="S149" s="294"/>
      <c r="T149" s="294"/>
    </row>
    <row r="150" spans="2:20" s="243" customFormat="1" x14ac:dyDescent="0.25">
      <c r="E150" s="307"/>
    </row>
    <row r="151" spans="2:20" s="243" customFormat="1" x14ac:dyDescent="0.25">
      <c r="E151" s="307"/>
    </row>
    <row r="152" spans="2:20" s="243" customFormat="1" x14ac:dyDescent="0.25">
      <c r="E152" s="307"/>
    </row>
    <row r="153" spans="2:20" s="243" customFormat="1" x14ac:dyDescent="0.25">
      <c r="E153" s="307"/>
    </row>
    <row r="154" spans="2:20" s="243" customFormat="1" x14ac:dyDescent="0.25">
      <c r="E154" s="307"/>
    </row>
    <row r="155" spans="2:20" s="243" customFormat="1" x14ac:dyDescent="0.25">
      <c r="E155" s="307"/>
    </row>
    <row r="156" spans="2:20" s="243" customFormat="1" x14ac:dyDescent="0.25">
      <c r="E156" s="307"/>
    </row>
    <row r="157" spans="2:20" s="243" customFormat="1" x14ac:dyDescent="0.25">
      <c r="E157" s="307"/>
    </row>
    <row r="158" spans="2:20" s="243" customFormat="1" x14ac:dyDescent="0.25">
      <c r="E158" s="307"/>
    </row>
    <row r="159" spans="2:20" s="243" customFormat="1" x14ac:dyDescent="0.25">
      <c r="E159" s="307"/>
    </row>
    <row r="160" spans="2:20" s="243" customFormat="1" x14ac:dyDescent="0.25">
      <c r="E160" s="307"/>
    </row>
    <row r="161" spans="5:5" s="243" customFormat="1" x14ac:dyDescent="0.25">
      <c r="E161" s="307"/>
    </row>
    <row r="162" spans="5:5" s="243" customFormat="1" x14ac:dyDescent="0.25">
      <c r="E162" s="307"/>
    </row>
    <row r="163" spans="5:5" s="243" customFormat="1" x14ac:dyDescent="0.25">
      <c r="E163" s="307"/>
    </row>
    <row r="164" spans="5:5" s="243" customFormat="1" x14ac:dyDescent="0.25">
      <c r="E164" s="307"/>
    </row>
    <row r="165" spans="5:5" s="243" customFormat="1" x14ac:dyDescent="0.25">
      <c r="E165" s="307"/>
    </row>
    <row r="166" spans="5:5" s="243" customFormat="1" x14ac:dyDescent="0.25">
      <c r="E166" s="307"/>
    </row>
    <row r="167" spans="5:5" s="243" customFormat="1" x14ac:dyDescent="0.25">
      <c r="E167" s="307"/>
    </row>
    <row r="168" spans="5:5" s="243" customFormat="1" x14ac:dyDescent="0.25">
      <c r="E168" s="307"/>
    </row>
    <row r="169" spans="5:5" s="243" customFormat="1" x14ac:dyDescent="0.25">
      <c r="E169" s="307"/>
    </row>
    <row r="170" spans="5:5" s="243" customFormat="1" x14ac:dyDescent="0.25">
      <c r="E170" s="307"/>
    </row>
    <row r="171" spans="5:5" s="243" customFormat="1" x14ac:dyDescent="0.25">
      <c r="E171" s="307"/>
    </row>
    <row r="172" spans="5:5" s="243" customFormat="1" x14ac:dyDescent="0.25">
      <c r="E172" s="307"/>
    </row>
    <row r="173" spans="5:5" s="243" customFormat="1" x14ac:dyDescent="0.25">
      <c r="E173" s="307"/>
    </row>
    <row r="174" spans="5:5" s="243" customFormat="1" x14ac:dyDescent="0.25">
      <c r="E174" s="307"/>
    </row>
    <row r="175" spans="5:5" s="243" customFormat="1" x14ac:dyDescent="0.25">
      <c r="E175" s="307"/>
    </row>
    <row r="176" spans="5:5" s="243" customFormat="1" x14ac:dyDescent="0.25">
      <c r="E176" s="307"/>
    </row>
    <row r="177" spans="5:5" s="243" customFormat="1" x14ac:dyDescent="0.25">
      <c r="E177" s="307"/>
    </row>
    <row r="178" spans="5:5" s="243" customFormat="1" x14ac:dyDescent="0.25">
      <c r="E178" s="307"/>
    </row>
    <row r="179" spans="5:5" s="243" customFormat="1" x14ac:dyDescent="0.25">
      <c r="E179" s="307"/>
    </row>
    <row r="180" spans="5:5" s="243" customFormat="1" x14ac:dyDescent="0.25">
      <c r="E180" s="307"/>
    </row>
    <row r="181" spans="5:5" s="243" customFormat="1" x14ac:dyDescent="0.25">
      <c r="E181" s="307"/>
    </row>
    <row r="182" spans="5:5" s="243" customFormat="1" x14ac:dyDescent="0.25">
      <c r="E182" s="307"/>
    </row>
    <row r="183" spans="5:5" s="243" customFormat="1" x14ac:dyDescent="0.25">
      <c r="E183" s="307"/>
    </row>
    <row r="184" spans="5:5" s="243" customFormat="1" x14ac:dyDescent="0.25">
      <c r="E184" s="307"/>
    </row>
    <row r="185" spans="5:5" s="243" customFormat="1" x14ac:dyDescent="0.25">
      <c r="E185" s="307"/>
    </row>
    <row r="186" spans="5:5" s="243" customFormat="1" x14ac:dyDescent="0.25">
      <c r="E186" s="307"/>
    </row>
    <row r="187" spans="5:5" s="243" customFormat="1" x14ac:dyDescent="0.25">
      <c r="E187" s="307"/>
    </row>
    <row r="188" spans="5:5" s="243" customFormat="1" x14ac:dyDescent="0.25">
      <c r="E188" s="307"/>
    </row>
    <row r="189" spans="5:5" s="243" customFormat="1" x14ac:dyDescent="0.25">
      <c r="E189" s="307"/>
    </row>
    <row r="190" spans="5:5" s="243" customFormat="1" x14ac:dyDescent="0.25">
      <c r="E190" s="307"/>
    </row>
    <row r="191" spans="5:5" s="243" customFormat="1" x14ac:dyDescent="0.25">
      <c r="E191" s="307"/>
    </row>
    <row r="192" spans="5:5" s="243" customFormat="1" x14ac:dyDescent="0.25">
      <c r="E192" s="307"/>
    </row>
    <row r="193" spans="5:5" s="243" customFormat="1" x14ac:dyDescent="0.25">
      <c r="E193" s="307"/>
    </row>
    <row r="194" spans="5:5" s="243" customFormat="1" x14ac:dyDescent="0.25">
      <c r="E194" s="307"/>
    </row>
    <row r="195" spans="5:5" s="243" customFormat="1" x14ac:dyDescent="0.25">
      <c r="E195" s="307"/>
    </row>
    <row r="196" spans="5:5" s="243" customFormat="1" x14ac:dyDescent="0.25">
      <c r="E196" s="307"/>
    </row>
    <row r="197" spans="5:5" s="243" customFormat="1" x14ac:dyDescent="0.25">
      <c r="E197" s="307"/>
    </row>
    <row r="198" spans="5:5" s="243" customFormat="1" x14ac:dyDescent="0.25">
      <c r="E198" s="307"/>
    </row>
    <row r="199" spans="5:5" s="243" customFormat="1" x14ac:dyDescent="0.25">
      <c r="E199" s="307"/>
    </row>
    <row r="200" spans="5:5" s="243" customFormat="1" x14ac:dyDescent="0.25">
      <c r="E200" s="307"/>
    </row>
    <row r="201" spans="5:5" s="243" customFormat="1" x14ac:dyDescent="0.25">
      <c r="E201" s="307"/>
    </row>
    <row r="202" spans="5:5" s="243" customFormat="1" x14ac:dyDescent="0.25">
      <c r="E202" s="307"/>
    </row>
    <row r="203" spans="5:5" s="243" customFormat="1" x14ac:dyDescent="0.25">
      <c r="E203" s="307"/>
    </row>
    <row r="204" spans="5:5" s="243" customFormat="1" x14ac:dyDescent="0.25">
      <c r="E204" s="307"/>
    </row>
    <row r="205" spans="5:5" s="243" customFormat="1" x14ac:dyDescent="0.25">
      <c r="E205" s="307"/>
    </row>
    <row r="206" spans="5:5" s="243" customFormat="1" x14ac:dyDescent="0.25">
      <c r="E206" s="307"/>
    </row>
    <row r="207" spans="5:5" s="243" customFormat="1" x14ac:dyDescent="0.25">
      <c r="E207" s="307"/>
    </row>
    <row r="208" spans="5:5" s="243" customFormat="1" x14ac:dyDescent="0.25">
      <c r="E208" s="307"/>
    </row>
    <row r="209" spans="5:5" s="243" customFormat="1" x14ac:dyDescent="0.25">
      <c r="E209" s="307"/>
    </row>
    <row r="210" spans="5:5" s="243" customFormat="1" x14ac:dyDescent="0.25">
      <c r="E210" s="307"/>
    </row>
    <row r="211" spans="5:5" s="243" customFormat="1" x14ac:dyDescent="0.25">
      <c r="E211" s="307"/>
    </row>
    <row r="212" spans="5:5" s="243" customFormat="1" x14ac:dyDescent="0.25">
      <c r="E212" s="307"/>
    </row>
    <row r="213" spans="5:5" s="243" customFormat="1" x14ac:dyDescent="0.25">
      <c r="E213" s="307"/>
    </row>
    <row r="214" spans="5:5" s="243" customFormat="1" x14ac:dyDescent="0.25">
      <c r="E214" s="307"/>
    </row>
    <row r="215" spans="5:5" s="243" customFormat="1" x14ac:dyDescent="0.25">
      <c r="E215" s="307"/>
    </row>
    <row r="216" spans="5:5" s="243" customFormat="1" x14ac:dyDescent="0.25">
      <c r="E216" s="307"/>
    </row>
    <row r="217" spans="5:5" s="243" customFormat="1" x14ac:dyDescent="0.25">
      <c r="E217" s="307"/>
    </row>
    <row r="218" spans="5:5" s="243" customFormat="1" x14ac:dyDescent="0.25">
      <c r="E218" s="307"/>
    </row>
    <row r="219" spans="5:5" s="243" customFormat="1" x14ac:dyDescent="0.25">
      <c r="E219" s="307"/>
    </row>
    <row r="220" spans="5:5" s="243" customFormat="1" x14ac:dyDescent="0.25">
      <c r="E220" s="307"/>
    </row>
    <row r="221" spans="5:5" s="243" customFormat="1" x14ac:dyDescent="0.25">
      <c r="E221" s="307"/>
    </row>
    <row r="222" spans="5:5" s="243" customFormat="1" x14ac:dyDescent="0.25">
      <c r="E222" s="307"/>
    </row>
    <row r="223" spans="5:5" s="243" customFormat="1" x14ac:dyDescent="0.25">
      <c r="E223" s="307"/>
    </row>
    <row r="224" spans="5:5" s="243" customFormat="1" x14ac:dyDescent="0.25">
      <c r="E224" s="307"/>
    </row>
    <row r="225" spans="5:5" s="243" customFormat="1" x14ac:dyDescent="0.25">
      <c r="E225" s="307"/>
    </row>
    <row r="226" spans="5:5" s="243" customFormat="1" x14ac:dyDescent="0.25">
      <c r="E226" s="307"/>
    </row>
    <row r="227" spans="5:5" s="243" customFormat="1" x14ac:dyDescent="0.25">
      <c r="E227" s="307"/>
    </row>
    <row r="228" spans="5:5" s="243" customFormat="1" x14ac:dyDescent="0.25">
      <c r="E228" s="307"/>
    </row>
    <row r="229" spans="5:5" s="243" customFormat="1" x14ac:dyDescent="0.25">
      <c r="E229" s="307"/>
    </row>
    <row r="230" spans="5:5" s="243" customFormat="1" x14ac:dyDescent="0.25">
      <c r="E230" s="307"/>
    </row>
    <row r="231" spans="5:5" s="243" customFormat="1" x14ac:dyDescent="0.25">
      <c r="E231" s="307"/>
    </row>
    <row r="232" spans="5:5" s="243" customFormat="1" x14ac:dyDescent="0.25">
      <c r="E232" s="307"/>
    </row>
    <row r="233" spans="5:5" s="243" customFormat="1" x14ac:dyDescent="0.25">
      <c r="E233" s="307"/>
    </row>
    <row r="234" spans="5:5" s="243" customFormat="1" x14ac:dyDescent="0.25">
      <c r="E234" s="307"/>
    </row>
    <row r="235" spans="5:5" s="243" customFormat="1" x14ac:dyDescent="0.25">
      <c r="E235" s="307"/>
    </row>
    <row r="236" spans="5:5" s="243" customFormat="1" x14ac:dyDescent="0.25">
      <c r="E236" s="307"/>
    </row>
    <row r="237" spans="5:5" s="243" customFormat="1" x14ac:dyDescent="0.25">
      <c r="E237" s="307"/>
    </row>
    <row r="238" spans="5:5" s="243" customFormat="1" x14ac:dyDescent="0.25">
      <c r="E238" s="307"/>
    </row>
    <row r="239" spans="5:5" s="243" customFormat="1" x14ac:dyDescent="0.25">
      <c r="E239" s="307"/>
    </row>
    <row r="240" spans="5:5" s="243" customFormat="1" x14ac:dyDescent="0.25">
      <c r="E240" s="307"/>
    </row>
    <row r="241" spans="5:5" s="243" customFormat="1" x14ac:dyDescent="0.25">
      <c r="E241" s="307"/>
    </row>
    <row r="242" spans="5:5" s="243" customFormat="1" x14ac:dyDescent="0.25">
      <c r="E242" s="307"/>
    </row>
    <row r="243" spans="5:5" s="243" customFormat="1" x14ac:dyDescent="0.25">
      <c r="E243" s="307"/>
    </row>
    <row r="244" spans="5:5" s="243" customFormat="1" x14ac:dyDescent="0.25">
      <c r="E244" s="307"/>
    </row>
    <row r="245" spans="5:5" s="243" customFormat="1" x14ac:dyDescent="0.25">
      <c r="E245" s="307"/>
    </row>
    <row r="246" spans="5:5" s="243" customFormat="1" x14ac:dyDescent="0.25">
      <c r="E246" s="307"/>
    </row>
    <row r="247" spans="5:5" s="243" customFormat="1" x14ac:dyDescent="0.25">
      <c r="E247" s="307"/>
    </row>
    <row r="248" spans="5:5" s="243" customFormat="1" x14ac:dyDescent="0.25">
      <c r="E248" s="307"/>
    </row>
    <row r="249" spans="5:5" s="243" customFormat="1" x14ac:dyDescent="0.25">
      <c r="E249" s="307"/>
    </row>
    <row r="250" spans="5:5" s="243" customFormat="1" x14ac:dyDescent="0.25">
      <c r="E250" s="307"/>
    </row>
    <row r="251" spans="5:5" s="243" customFormat="1" x14ac:dyDescent="0.25">
      <c r="E251" s="307"/>
    </row>
    <row r="252" spans="5:5" s="243" customFormat="1" x14ac:dyDescent="0.25">
      <c r="E252" s="307"/>
    </row>
    <row r="253" spans="5:5" s="243" customFormat="1" x14ac:dyDescent="0.25">
      <c r="E253" s="307"/>
    </row>
    <row r="254" spans="5:5" s="243" customFormat="1" x14ac:dyDescent="0.25">
      <c r="E254" s="307"/>
    </row>
    <row r="255" spans="5:5" s="243" customFormat="1" x14ac:dyDescent="0.25">
      <c r="E255" s="307"/>
    </row>
    <row r="256" spans="5:5" s="243" customFormat="1" x14ac:dyDescent="0.25">
      <c r="E256" s="307"/>
    </row>
    <row r="257" spans="5:5" s="243" customFormat="1" x14ac:dyDescent="0.25">
      <c r="E257" s="307"/>
    </row>
    <row r="258" spans="5:5" s="243" customFormat="1" x14ac:dyDescent="0.25">
      <c r="E258" s="307"/>
    </row>
    <row r="259" spans="5:5" s="243" customFormat="1" x14ac:dyDescent="0.25">
      <c r="E259" s="307"/>
    </row>
    <row r="260" spans="5:5" s="243" customFormat="1" x14ac:dyDescent="0.25">
      <c r="E260" s="307"/>
    </row>
    <row r="261" spans="5:5" s="243" customFormat="1" x14ac:dyDescent="0.25">
      <c r="E261" s="307"/>
    </row>
    <row r="262" spans="5:5" s="243" customFormat="1" x14ac:dyDescent="0.25">
      <c r="E262" s="307"/>
    </row>
    <row r="263" spans="5:5" s="243" customFormat="1" x14ac:dyDescent="0.25">
      <c r="E263" s="307"/>
    </row>
    <row r="264" spans="5:5" s="243" customFormat="1" x14ac:dyDescent="0.25">
      <c r="E264" s="307"/>
    </row>
    <row r="265" spans="5:5" s="243" customFormat="1" x14ac:dyDescent="0.25">
      <c r="E265" s="307"/>
    </row>
    <row r="266" spans="5:5" s="243" customFormat="1" x14ac:dyDescent="0.25">
      <c r="E266" s="307"/>
    </row>
    <row r="267" spans="5:5" s="243" customFormat="1" x14ac:dyDescent="0.25">
      <c r="E267" s="307"/>
    </row>
    <row r="268" spans="5:5" s="243" customFormat="1" x14ac:dyDescent="0.25">
      <c r="E268" s="307"/>
    </row>
    <row r="269" spans="5:5" s="243" customFormat="1" x14ac:dyDescent="0.25">
      <c r="E269" s="307"/>
    </row>
    <row r="270" spans="5:5" s="243" customFormat="1" x14ac:dyDescent="0.25">
      <c r="E270" s="307"/>
    </row>
    <row r="271" spans="5:5" s="243" customFormat="1" x14ac:dyDescent="0.25">
      <c r="E271" s="307"/>
    </row>
    <row r="272" spans="5:5" s="243" customFormat="1" x14ac:dyDescent="0.25">
      <c r="E272" s="307"/>
    </row>
    <row r="273" spans="5:5" s="243" customFormat="1" x14ac:dyDescent="0.25">
      <c r="E273" s="307"/>
    </row>
    <row r="274" spans="5:5" s="243" customFormat="1" x14ac:dyDescent="0.25">
      <c r="E274" s="307"/>
    </row>
    <row r="275" spans="5:5" s="243" customFormat="1" x14ac:dyDescent="0.25">
      <c r="E275" s="307"/>
    </row>
    <row r="276" spans="5:5" s="243" customFormat="1" x14ac:dyDescent="0.25">
      <c r="E276" s="307"/>
    </row>
    <row r="277" spans="5:5" s="243" customFormat="1" x14ac:dyDescent="0.25">
      <c r="E277" s="307"/>
    </row>
    <row r="278" spans="5:5" s="243" customFormat="1" x14ac:dyDescent="0.25">
      <c r="E278" s="307"/>
    </row>
    <row r="279" spans="5:5" s="243" customFormat="1" x14ac:dyDescent="0.25">
      <c r="E279" s="307"/>
    </row>
    <row r="280" spans="5:5" s="243" customFormat="1" x14ac:dyDescent="0.25">
      <c r="E280" s="307"/>
    </row>
    <row r="281" spans="5:5" s="243" customFormat="1" x14ac:dyDescent="0.25">
      <c r="E281" s="307"/>
    </row>
    <row r="282" spans="5:5" s="243" customFormat="1" x14ac:dyDescent="0.25">
      <c r="E282" s="307"/>
    </row>
    <row r="283" spans="5:5" s="243" customFormat="1" x14ac:dyDescent="0.25">
      <c r="E283" s="307"/>
    </row>
    <row r="284" spans="5:5" s="243" customFormat="1" x14ac:dyDescent="0.25">
      <c r="E284" s="307"/>
    </row>
    <row r="285" spans="5:5" s="243" customFormat="1" x14ac:dyDescent="0.25">
      <c r="E285" s="307"/>
    </row>
    <row r="286" spans="5:5" s="243" customFormat="1" x14ac:dyDescent="0.25">
      <c r="E286" s="307"/>
    </row>
    <row r="287" spans="5:5" s="243" customFormat="1" x14ac:dyDescent="0.25">
      <c r="E287" s="307"/>
    </row>
    <row r="288" spans="5:5" s="243" customFormat="1" x14ac:dyDescent="0.25">
      <c r="E288" s="307"/>
    </row>
    <row r="289" spans="5:5" s="243" customFormat="1" x14ac:dyDescent="0.25">
      <c r="E289" s="307"/>
    </row>
    <row r="290" spans="5:5" s="243" customFormat="1" x14ac:dyDescent="0.25">
      <c r="E290" s="307"/>
    </row>
    <row r="291" spans="5:5" s="243" customFormat="1" x14ac:dyDescent="0.25">
      <c r="E291" s="307"/>
    </row>
    <row r="292" spans="5:5" s="243" customFormat="1" x14ac:dyDescent="0.25">
      <c r="E292" s="307"/>
    </row>
    <row r="293" spans="5:5" s="243" customFormat="1" x14ac:dyDescent="0.25">
      <c r="E293" s="307"/>
    </row>
    <row r="294" spans="5:5" s="243" customFormat="1" x14ac:dyDescent="0.25">
      <c r="E294" s="307"/>
    </row>
    <row r="295" spans="5:5" s="243" customFormat="1" x14ac:dyDescent="0.25">
      <c r="E295" s="307"/>
    </row>
    <row r="296" spans="5:5" s="243" customFormat="1" x14ac:dyDescent="0.25">
      <c r="E296" s="307"/>
    </row>
    <row r="297" spans="5:5" s="243" customFormat="1" x14ac:dyDescent="0.25">
      <c r="E297" s="307"/>
    </row>
    <row r="298" spans="5:5" s="243" customFormat="1" x14ac:dyDescent="0.25">
      <c r="E298" s="307"/>
    </row>
    <row r="299" spans="5:5" s="243" customFormat="1" x14ac:dyDescent="0.25">
      <c r="E299" s="307"/>
    </row>
    <row r="300" spans="5:5" s="243" customFormat="1" x14ac:dyDescent="0.25">
      <c r="E300" s="307"/>
    </row>
    <row r="301" spans="5:5" s="243" customFormat="1" x14ac:dyDescent="0.25">
      <c r="E301" s="307"/>
    </row>
    <row r="302" spans="5:5" s="243" customFormat="1" x14ac:dyDescent="0.25">
      <c r="E302" s="307"/>
    </row>
    <row r="303" spans="5:5" s="243" customFormat="1" x14ac:dyDescent="0.25">
      <c r="E303" s="307"/>
    </row>
    <row r="304" spans="5:5" s="243" customFormat="1" x14ac:dyDescent="0.25">
      <c r="E304" s="307"/>
    </row>
    <row r="305" spans="5:5" s="243" customFormat="1" x14ac:dyDescent="0.25">
      <c r="E305" s="307"/>
    </row>
    <row r="306" spans="5:5" s="243" customFormat="1" x14ac:dyDescent="0.25">
      <c r="E306" s="307"/>
    </row>
    <row r="307" spans="5:5" s="243" customFormat="1" x14ac:dyDescent="0.25">
      <c r="E307" s="307"/>
    </row>
    <row r="308" spans="5:5" s="243" customFormat="1" x14ac:dyDescent="0.25">
      <c r="E308" s="307"/>
    </row>
    <row r="309" spans="5:5" s="243" customFormat="1" x14ac:dyDescent="0.25">
      <c r="E309" s="307"/>
    </row>
    <row r="310" spans="5:5" s="243" customFormat="1" x14ac:dyDescent="0.25">
      <c r="E310" s="307"/>
    </row>
    <row r="311" spans="5:5" s="243" customFormat="1" x14ac:dyDescent="0.25">
      <c r="E311" s="307"/>
    </row>
    <row r="312" spans="5:5" s="243" customFormat="1" x14ac:dyDescent="0.25">
      <c r="E312" s="307"/>
    </row>
    <row r="313" spans="5:5" s="243" customFormat="1" x14ac:dyDescent="0.25">
      <c r="E313" s="307"/>
    </row>
    <row r="314" spans="5:5" s="243" customFormat="1" x14ac:dyDescent="0.25">
      <c r="E314" s="307"/>
    </row>
    <row r="315" spans="5:5" s="243" customFormat="1" x14ac:dyDescent="0.25">
      <c r="E315" s="307"/>
    </row>
    <row r="316" spans="5:5" s="243" customFormat="1" x14ac:dyDescent="0.25">
      <c r="E316" s="307"/>
    </row>
    <row r="317" spans="5:5" s="243" customFormat="1" x14ac:dyDescent="0.25">
      <c r="E317" s="307"/>
    </row>
    <row r="318" spans="5:5" s="243" customFormat="1" x14ac:dyDescent="0.25">
      <c r="E318" s="307"/>
    </row>
    <row r="319" spans="5:5" s="243" customFormat="1" x14ac:dyDescent="0.25">
      <c r="E319" s="307"/>
    </row>
    <row r="320" spans="5:5" s="243" customFormat="1" x14ac:dyDescent="0.25">
      <c r="E320" s="307"/>
    </row>
    <row r="321" spans="5:5" s="243" customFormat="1" x14ac:dyDescent="0.25">
      <c r="E321" s="307"/>
    </row>
    <row r="322" spans="5:5" s="243" customFormat="1" x14ac:dyDescent="0.25">
      <c r="E322" s="307"/>
    </row>
    <row r="323" spans="5:5" s="243" customFormat="1" x14ac:dyDescent="0.25">
      <c r="E323" s="307"/>
    </row>
    <row r="324" spans="5:5" s="243" customFormat="1" x14ac:dyDescent="0.25">
      <c r="E324" s="307"/>
    </row>
    <row r="325" spans="5:5" s="243" customFormat="1" x14ac:dyDescent="0.25">
      <c r="E325" s="307"/>
    </row>
    <row r="326" spans="5:5" s="243" customFormat="1" x14ac:dyDescent="0.25">
      <c r="E326" s="307"/>
    </row>
    <row r="327" spans="5:5" s="243" customFormat="1" x14ac:dyDescent="0.25">
      <c r="E327" s="307"/>
    </row>
    <row r="328" spans="5:5" s="243" customFormat="1" x14ac:dyDescent="0.25">
      <c r="E328" s="307"/>
    </row>
    <row r="329" spans="5:5" s="243" customFormat="1" x14ac:dyDescent="0.25">
      <c r="E329" s="307"/>
    </row>
    <row r="330" spans="5:5" s="243" customFormat="1" x14ac:dyDescent="0.25">
      <c r="E330" s="307"/>
    </row>
    <row r="331" spans="5:5" s="243" customFormat="1" x14ac:dyDescent="0.25">
      <c r="E331" s="307"/>
    </row>
    <row r="332" spans="5:5" s="243" customFormat="1" x14ac:dyDescent="0.25">
      <c r="E332" s="307"/>
    </row>
    <row r="333" spans="5:5" s="243" customFormat="1" x14ac:dyDescent="0.25">
      <c r="E333" s="307"/>
    </row>
    <row r="334" spans="5:5" s="243" customFormat="1" x14ac:dyDescent="0.25">
      <c r="E334" s="307"/>
    </row>
    <row r="335" spans="5:5" s="243" customFormat="1" x14ac:dyDescent="0.25">
      <c r="E335" s="307"/>
    </row>
    <row r="336" spans="5:5" s="243" customFormat="1" x14ac:dyDescent="0.25">
      <c r="E336" s="307"/>
    </row>
    <row r="337" spans="5:5" s="243" customFormat="1" x14ac:dyDescent="0.25">
      <c r="E337" s="307"/>
    </row>
    <row r="338" spans="5:5" s="243" customFormat="1" x14ac:dyDescent="0.25">
      <c r="E338" s="307"/>
    </row>
    <row r="339" spans="5:5" s="243" customFormat="1" x14ac:dyDescent="0.25">
      <c r="E339" s="307"/>
    </row>
    <row r="340" spans="5:5" s="243" customFormat="1" x14ac:dyDescent="0.25">
      <c r="E340" s="307"/>
    </row>
    <row r="341" spans="5:5" s="243" customFormat="1" x14ac:dyDescent="0.25">
      <c r="E341" s="307"/>
    </row>
    <row r="342" spans="5:5" s="243" customFormat="1" x14ac:dyDescent="0.25">
      <c r="E342" s="307"/>
    </row>
    <row r="343" spans="5:5" s="243" customFormat="1" x14ac:dyDescent="0.25">
      <c r="E343" s="307"/>
    </row>
    <row r="344" spans="5:5" s="243" customFormat="1" x14ac:dyDescent="0.25">
      <c r="E344" s="307"/>
    </row>
    <row r="345" spans="5:5" s="243" customFormat="1" x14ac:dyDescent="0.25">
      <c r="E345" s="307"/>
    </row>
    <row r="346" spans="5:5" s="243" customFormat="1" x14ac:dyDescent="0.25">
      <c r="E346" s="307"/>
    </row>
    <row r="347" spans="5:5" s="243" customFormat="1" x14ac:dyDescent="0.25">
      <c r="E347" s="307"/>
    </row>
    <row r="348" spans="5:5" s="243" customFormat="1" x14ac:dyDescent="0.25">
      <c r="E348" s="307"/>
    </row>
    <row r="349" spans="5:5" s="243" customFormat="1" x14ac:dyDescent="0.25">
      <c r="E349" s="307"/>
    </row>
    <row r="350" spans="5:5" s="243" customFormat="1" x14ac:dyDescent="0.25">
      <c r="E350" s="307"/>
    </row>
    <row r="351" spans="5:5" s="243" customFormat="1" x14ac:dyDescent="0.25">
      <c r="E351" s="307"/>
    </row>
    <row r="352" spans="5:5" s="243" customFormat="1" x14ac:dyDescent="0.25">
      <c r="E352" s="307"/>
    </row>
    <row r="353" spans="5:5" s="243" customFormat="1" x14ac:dyDescent="0.25">
      <c r="E353" s="307"/>
    </row>
    <row r="354" spans="5:5" s="243" customFormat="1" x14ac:dyDescent="0.25">
      <c r="E354" s="307"/>
    </row>
    <row r="355" spans="5:5" s="243" customFormat="1" x14ac:dyDescent="0.25">
      <c r="E355" s="307"/>
    </row>
    <row r="356" spans="5:5" s="243" customFormat="1" x14ac:dyDescent="0.25">
      <c r="E356" s="307"/>
    </row>
    <row r="357" spans="5:5" s="243" customFormat="1" x14ac:dyDescent="0.25">
      <c r="E357" s="307"/>
    </row>
    <row r="358" spans="5:5" s="243" customFormat="1" x14ac:dyDescent="0.25">
      <c r="E358" s="307"/>
    </row>
    <row r="359" spans="5:5" s="243" customFormat="1" x14ac:dyDescent="0.25">
      <c r="E359" s="307"/>
    </row>
    <row r="360" spans="5:5" s="243" customFormat="1" x14ac:dyDescent="0.25">
      <c r="E360" s="307"/>
    </row>
    <row r="361" spans="5:5" s="243" customFormat="1" x14ac:dyDescent="0.25">
      <c r="E361" s="307"/>
    </row>
    <row r="362" spans="5:5" s="243" customFormat="1" x14ac:dyDescent="0.25">
      <c r="E362" s="307"/>
    </row>
    <row r="363" spans="5:5" s="243" customFormat="1" x14ac:dyDescent="0.25">
      <c r="E363" s="307"/>
    </row>
    <row r="364" spans="5:5" s="243" customFormat="1" x14ac:dyDescent="0.25">
      <c r="E364" s="307"/>
    </row>
    <row r="365" spans="5:5" s="243" customFormat="1" x14ac:dyDescent="0.25">
      <c r="E365" s="307"/>
    </row>
    <row r="366" spans="5:5" s="243" customFormat="1" x14ac:dyDescent="0.25">
      <c r="E366" s="307"/>
    </row>
    <row r="367" spans="5:5" s="243" customFormat="1" x14ac:dyDescent="0.25">
      <c r="E367" s="307"/>
    </row>
    <row r="368" spans="5:5" s="243" customFormat="1" x14ac:dyDescent="0.25">
      <c r="E368" s="307"/>
    </row>
    <row r="369" spans="5:5" s="243" customFormat="1" x14ac:dyDescent="0.25">
      <c r="E369" s="307"/>
    </row>
    <row r="370" spans="5:5" s="243" customFormat="1" x14ac:dyDescent="0.25">
      <c r="E370" s="307"/>
    </row>
    <row r="371" spans="5:5" s="243" customFormat="1" x14ac:dyDescent="0.25">
      <c r="E371" s="307"/>
    </row>
    <row r="372" spans="5:5" s="243" customFormat="1" x14ac:dyDescent="0.25">
      <c r="E372" s="307"/>
    </row>
    <row r="373" spans="5:5" s="243" customFormat="1" x14ac:dyDescent="0.25">
      <c r="E373" s="307"/>
    </row>
    <row r="374" spans="5:5" s="243" customFormat="1" x14ac:dyDescent="0.25">
      <c r="E374" s="307"/>
    </row>
    <row r="375" spans="5:5" s="243" customFormat="1" x14ac:dyDescent="0.25">
      <c r="E375" s="307"/>
    </row>
    <row r="376" spans="5:5" s="243" customFormat="1" x14ac:dyDescent="0.25">
      <c r="E376" s="307"/>
    </row>
    <row r="377" spans="5:5" s="243" customFormat="1" x14ac:dyDescent="0.25">
      <c r="E377" s="307"/>
    </row>
    <row r="378" spans="5:5" s="243" customFormat="1" x14ac:dyDescent="0.25">
      <c r="E378" s="307"/>
    </row>
    <row r="379" spans="5:5" s="243" customFormat="1" x14ac:dyDescent="0.25">
      <c r="E379" s="307"/>
    </row>
    <row r="380" spans="5:5" s="243" customFormat="1" x14ac:dyDescent="0.25">
      <c r="E380" s="307"/>
    </row>
    <row r="381" spans="5:5" s="243" customFormat="1" x14ac:dyDescent="0.25">
      <c r="E381" s="307"/>
    </row>
    <row r="382" spans="5:5" s="243" customFormat="1" x14ac:dyDescent="0.25">
      <c r="E382" s="307"/>
    </row>
    <row r="383" spans="5:5" s="243" customFormat="1" x14ac:dyDescent="0.25">
      <c r="E383" s="307"/>
    </row>
    <row r="384" spans="5:5" s="243" customFormat="1" x14ac:dyDescent="0.25">
      <c r="E384" s="307"/>
    </row>
    <row r="385" spans="5:5" s="243" customFormat="1" x14ac:dyDescent="0.25">
      <c r="E385" s="307"/>
    </row>
    <row r="386" spans="5:5" s="243" customFormat="1" x14ac:dyDescent="0.25">
      <c r="E386" s="307"/>
    </row>
    <row r="387" spans="5:5" s="243" customFormat="1" x14ac:dyDescent="0.25">
      <c r="E387" s="307"/>
    </row>
    <row r="388" spans="5:5" s="243" customFormat="1" x14ac:dyDescent="0.25">
      <c r="E388" s="307"/>
    </row>
    <row r="389" spans="5:5" s="243" customFormat="1" x14ac:dyDescent="0.25">
      <c r="E389" s="307"/>
    </row>
    <row r="390" spans="5:5" s="243" customFormat="1" x14ac:dyDescent="0.25">
      <c r="E390" s="307"/>
    </row>
    <row r="391" spans="5:5" s="243" customFormat="1" x14ac:dyDescent="0.25">
      <c r="E391" s="307"/>
    </row>
    <row r="392" spans="5:5" s="243" customFormat="1" x14ac:dyDescent="0.25">
      <c r="E392" s="307"/>
    </row>
    <row r="393" spans="5:5" s="243" customFormat="1" x14ac:dyDescent="0.25">
      <c r="E393" s="307"/>
    </row>
    <row r="394" spans="5:5" s="243" customFormat="1" x14ac:dyDescent="0.25">
      <c r="E394" s="307"/>
    </row>
    <row r="395" spans="5:5" s="243" customFormat="1" x14ac:dyDescent="0.25">
      <c r="E395" s="307"/>
    </row>
    <row r="396" spans="5:5" s="243" customFormat="1" x14ac:dyDescent="0.25">
      <c r="E396" s="307"/>
    </row>
    <row r="397" spans="5:5" s="243" customFormat="1" x14ac:dyDescent="0.25">
      <c r="E397" s="307"/>
    </row>
    <row r="398" spans="5:5" s="243" customFormat="1" x14ac:dyDescent="0.25">
      <c r="E398" s="307"/>
    </row>
    <row r="399" spans="5:5" s="243" customFormat="1" x14ac:dyDescent="0.25">
      <c r="E399" s="307"/>
    </row>
    <row r="400" spans="5:5" s="243" customFormat="1" x14ac:dyDescent="0.25">
      <c r="E400" s="307"/>
    </row>
    <row r="401" spans="5:5" s="243" customFormat="1" x14ac:dyDescent="0.25">
      <c r="E401" s="307"/>
    </row>
    <row r="402" spans="5:5" s="243" customFormat="1" x14ac:dyDescent="0.25">
      <c r="E402" s="307"/>
    </row>
    <row r="403" spans="5:5" s="243" customFormat="1" x14ac:dyDescent="0.25">
      <c r="E403" s="307"/>
    </row>
    <row r="404" spans="5:5" s="243" customFormat="1" x14ac:dyDescent="0.25">
      <c r="E404" s="307"/>
    </row>
    <row r="405" spans="5:5" s="243" customFormat="1" x14ac:dyDescent="0.25">
      <c r="E405" s="307"/>
    </row>
    <row r="406" spans="5:5" s="243" customFormat="1" x14ac:dyDescent="0.25">
      <c r="E406" s="307"/>
    </row>
    <row r="407" spans="5:5" s="243" customFormat="1" x14ac:dyDescent="0.25">
      <c r="E407" s="307"/>
    </row>
    <row r="408" spans="5:5" s="243" customFormat="1" x14ac:dyDescent="0.25">
      <c r="E408" s="307"/>
    </row>
    <row r="409" spans="5:5" s="243" customFormat="1" x14ac:dyDescent="0.25">
      <c r="E409" s="307"/>
    </row>
    <row r="410" spans="5:5" s="243" customFormat="1" x14ac:dyDescent="0.25">
      <c r="E410" s="307"/>
    </row>
    <row r="411" spans="5:5" s="243" customFormat="1" x14ac:dyDescent="0.25">
      <c r="E411" s="307"/>
    </row>
    <row r="412" spans="5:5" s="243" customFormat="1" x14ac:dyDescent="0.25">
      <c r="E412" s="307"/>
    </row>
    <row r="413" spans="5:5" s="243" customFormat="1" x14ac:dyDescent="0.25">
      <c r="E413" s="307"/>
    </row>
  </sheetData>
  <autoFilter ref="A14:AJ126"/>
  <mergeCells count="4">
    <mergeCell ref="E6:T6"/>
    <mergeCell ref="C131:T131"/>
    <mergeCell ref="C132:T132"/>
    <mergeCell ref="C133:T13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58"/>
  <sheetViews>
    <sheetView zoomScale="60" zoomScaleNormal="60" workbookViewId="0">
      <selection activeCell="C1" sqref="C1:T135"/>
    </sheetView>
  </sheetViews>
  <sheetFormatPr baseColWidth="10" defaultColWidth="76.85546875" defaultRowHeight="18" x14ac:dyDescent="0.25"/>
  <cols>
    <col min="1" max="1" width="7.28515625" style="243" customWidth="1"/>
    <col min="2" max="2" width="7.7109375" style="201" bestFit="1" customWidth="1"/>
    <col min="3" max="3" width="51" style="201" customWidth="1"/>
    <col min="4" max="4" width="20.7109375" style="201" customWidth="1"/>
    <col min="5" max="5" width="44.42578125" style="240" bestFit="1" customWidth="1"/>
    <col min="6" max="6" width="24.140625" style="201" customWidth="1"/>
    <col min="7" max="8" width="32.28515625" style="201" bestFit="1" customWidth="1"/>
    <col min="9" max="9" width="23" style="201" bestFit="1" customWidth="1"/>
    <col min="10" max="10" width="23" style="201" customWidth="1"/>
    <col min="11" max="18" width="23" style="201" hidden="1" customWidth="1"/>
    <col min="19" max="19" width="35" style="201" bestFit="1" customWidth="1"/>
    <col min="20" max="20" width="28.7109375" style="201" bestFit="1" customWidth="1"/>
    <col min="21" max="21" width="8.28515625" style="243" customWidth="1"/>
    <col min="22" max="22" width="23.5703125" style="243" bestFit="1" customWidth="1"/>
    <col min="23" max="23" width="23" style="243" bestFit="1" customWidth="1"/>
    <col min="24" max="24" width="19" style="243" customWidth="1"/>
    <col min="25" max="81" width="11.42578125" style="243" customWidth="1"/>
    <col min="82" max="231" width="11.42578125" style="201" customWidth="1"/>
    <col min="232" max="234" width="7.28515625" style="201" customWidth="1"/>
    <col min="235" max="235" width="0" style="201" hidden="1" customWidth="1"/>
    <col min="236" max="236" width="7.28515625" style="201" customWidth="1"/>
    <col min="237" max="237" width="66.140625" style="201" customWidth="1"/>
    <col min="238" max="238" width="0" style="201" hidden="1" customWidth="1"/>
    <col min="239" max="239" width="28" style="201" customWidth="1"/>
    <col min="240" max="240" width="32.140625" style="201" customWidth="1"/>
    <col min="241" max="241" width="39.85546875" style="201" bestFit="1" customWidth="1"/>
    <col min="242" max="242" width="0" style="201" hidden="1" customWidth="1"/>
    <col min="243" max="243" width="7.28515625" style="201" customWidth="1"/>
    <col min="244" max="244" width="0" style="201" hidden="1" customWidth="1"/>
    <col min="245" max="245" width="7.28515625" style="201" customWidth="1"/>
    <col min="246" max="246" width="59.5703125" style="201" customWidth="1"/>
    <col min="247" max="247" width="0" style="201" hidden="1" customWidth="1"/>
    <col min="248" max="248" width="23.85546875" style="201" customWidth="1"/>
    <col min="249" max="249" width="27.42578125" style="201" customWidth="1"/>
    <col min="250" max="250" width="28" style="201" customWidth="1"/>
    <col min="251" max="253" width="0" style="201" hidden="1" customWidth="1"/>
    <col min="254" max="254" width="7.28515625" style="201" customWidth="1"/>
    <col min="255" max="255" width="6.140625" style="201" bestFit="1" customWidth="1"/>
    <col min="256" max="256" width="76.85546875" style="201"/>
    <col min="257" max="257" width="7.28515625" style="201" customWidth="1"/>
    <col min="258" max="258" width="6.140625" style="201" bestFit="1" customWidth="1"/>
    <col min="259" max="259" width="78" style="201" customWidth="1"/>
    <col min="260" max="260" width="20.7109375" style="201" customWidth="1"/>
    <col min="261" max="261" width="26" style="201" customWidth="1"/>
    <col min="262" max="262" width="37" style="201" bestFit="1" customWidth="1"/>
    <col min="263" max="271" width="0" style="201" hidden="1" customWidth="1"/>
    <col min="272" max="274" width="22.7109375" style="201" bestFit="1" customWidth="1"/>
    <col min="275" max="275" width="25.28515625" style="201" bestFit="1" customWidth="1"/>
    <col min="276" max="276" width="21" style="201" bestFit="1" customWidth="1"/>
    <col min="277" max="277" width="8.28515625" style="201" customWidth="1"/>
    <col min="278" max="278" width="19" style="201" bestFit="1" customWidth="1"/>
    <col min="279" max="279" width="20.5703125" style="201" bestFit="1" customWidth="1"/>
    <col min="280" max="280" width="19" style="201" customWidth="1"/>
    <col min="281" max="487" width="11.42578125" style="201" customWidth="1"/>
    <col min="488" max="490" width="7.28515625" style="201" customWidth="1"/>
    <col min="491" max="491" width="0" style="201" hidden="1" customWidth="1"/>
    <col min="492" max="492" width="7.28515625" style="201" customWidth="1"/>
    <col min="493" max="493" width="66.140625" style="201" customWidth="1"/>
    <col min="494" max="494" width="0" style="201" hidden="1" customWidth="1"/>
    <col min="495" max="495" width="28" style="201" customWidth="1"/>
    <col min="496" max="496" width="32.140625" style="201" customWidth="1"/>
    <col min="497" max="497" width="39.85546875" style="201" bestFit="1" customWidth="1"/>
    <col min="498" max="498" width="0" style="201" hidden="1" customWidth="1"/>
    <col min="499" max="499" width="7.28515625" style="201" customWidth="1"/>
    <col min="500" max="500" width="0" style="201" hidden="1" customWidth="1"/>
    <col min="501" max="501" width="7.28515625" style="201" customWidth="1"/>
    <col min="502" max="502" width="59.5703125" style="201" customWidth="1"/>
    <col min="503" max="503" width="0" style="201" hidden="1" customWidth="1"/>
    <col min="504" max="504" width="23.85546875" style="201" customWidth="1"/>
    <col min="505" max="505" width="27.42578125" style="201" customWidth="1"/>
    <col min="506" max="506" width="28" style="201" customWidth="1"/>
    <col min="507" max="509" width="0" style="201" hidden="1" customWidth="1"/>
    <col min="510" max="510" width="7.28515625" style="201" customWidth="1"/>
    <col min="511" max="511" width="6.140625" style="201" bestFit="1" customWidth="1"/>
    <col min="512" max="512" width="76.85546875" style="201"/>
    <col min="513" max="513" width="7.28515625" style="201" customWidth="1"/>
    <col min="514" max="514" width="6.140625" style="201" bestFit="1" customWidth="1"/>
    <col min="515" max="515" width="78" style="201" customWidth="1"/>
    <col min="516" max="516" width="20.7109375" style="201" customWidth="1"/>
    <col min="517" max="517" width="26" style="201" customWidth="1"/>
    <col min="518" max="518" width="37" style="201" bestFit="1" customWidth="1"/>
    <col min="519" max="527" width="0" style="201" hidden="1" customWidth="1"/>
    <col min="528" max="530" width="22.7109375" style="201" bestFit="1" customWidth="1"/>
    <col min="531" max="531" width="25.28515625" style="201" bestFit="1" customWidth="1"/>
    <col min="532" max="532" width="21" style="201" bestFit="1" customWidth="1"/>
    <col min="533" max="533" width="8.28515625" style="201" customWidth="1"/>
    <col min="534" max="534" width="19" style="201" bestFit="1" customWidth="1"/>
    <col min="535" max="535" width="20.5703125" style="201" bestFit="1" customWidth="1"/>
    <col min="536" max="536" width="19" style="201" customWidth="1"/>
    <col min="537" max="743" width="11.42578125" style="201" customWidth="1"/>
    <col min="744" max="746" width="7.28515625" style="201" customWidth="1"/>
    <col min="747" max="747" width="0" style="201" hidden="1" customWidth="1"/>
    <col min="748" max="748" width="7.28515625" style="201" customWidth="1"/>
    <col min="749" max="749" width="66.140625" style="201" customWidth="1"/>
    <col min="750" max="750" width="0" style="201" hidden="1" customWidth="1"/>
    <col min="751" max="751" width="28" style="201" customWidth="1"/>
    <col min="752" max="752" width="32.140625" style="201" customWidth="1"/>
    <col min="753" max="753" width="39.85546875" style="201" bestFit="1" customWidth="1"/>
    <col min="754" max="754" width="0" style="201" hidden="1" customWidth="1"/>
    <col min="755" max="755" width="7.28515625" style="201" customWidth="1"/>
    <col min="756" max="756" width="0" style="201" hidden="1" customWidth="1"/>
    <col min="757" max="757" width="7.28515625" style="201" customWidth="1"/>
    <col min="758" max="758" width="59.5703125" style="201" customWidth="1"/>
    <col min="759" max="759" width="0" style="201" hidden="1" customWidth="1"/>
    <col min="760" max="760" width="23.85546875" style="201" customWidth="1"/>
    <col min="761" max="761" width="27.42578125" style="201" customWidth="1"/>
    <col min="762" max="762" width="28" style="201" customWidth="1"/>
    <col min="763" max="765" width="0" style="201" hidden="1" customWidth="1"/>
    <col min="766" max="766" width="7.28515625" style="201" customWidth="1"/>
    <col min="767" max="767" width="6.140625" style="201" bestFit="1" customWidth="1"/>
    <col min="768" max="768" width="76.85546875" style="201"/>
    <col min="769" max="769" width="7.28515625" style="201" customWidth="1"/>
    <col min="770" max="770" width="6.140625" style="201" bestFit="1" customWidth="1"/>
    <col min="771" max="771" width="78" style="201" customWidth="1"/>
    <col min="772" max="772" width="20.7109375" style="201" customWidth="1"/>
    <col min="773" max="773" width="26" style="201" customWidth="1"/>
    <col min="774" max="774" width="37" style="201" bestFit="1" customWidth="1"/>
    <col min="775" max="783" width="0" style="201" hidden="1" customWidth="1"/>
    <col min="784" max="786" width="22.7109375" style="201" bestFit="1" customWidth="1"/>
    <col min="787" max="787" width="25.28515625" style="201" bestFit="1" customWidth="1"/>
    <col min="788" max="788" width="21" style="201" bestFit="1" customWidth="1"/>
    <col min="789" max="789" width="8.28515625" style="201" customWidth="1"/>
    <col min="790" max="790" width="19" style="201" bestFit="1" customWidth="1"/>
    <col min="791" max="791" width="20.5703125" style="201" bestFit="1" customWidth="1"/>
    <col min="792" max="792" width="19" style="201" customWidth="1"/>
    <col min="793" max="999" width="11.42578125" style="201" customWidth="1"/>
    <col min="1000" max="1002" width="7.28515625" style="201" customWidth="1"/>
    <col min="1003" max="1003" width="0" style="201" hidden="1" customWidth="1"/>
    <col min="1004" max="1004" width="7.28515625" style="201" customWidth="1"/>
    <col min="1005" max="1005" width="66.140625" style="201" customWidth="1"/>
    <col min="1006" max="1006" width="0" style="201" hidden="1" customWidth="1"/>
    <col min="1007" max="1007" width="28" style="201" customWidth="1"/>
    <col min="1008" max="1008" width="32.140625" style="201" customWidth="1"/>
    <col min="1009" max="1009" width="39.85546875" style="201" bestFit="1" customWidth="1"/>
    <col min="1010" max="1010" width="0" style="201" hidden="1" customWidth="1"/>
    <col min="1011" max="1011" width="7.28515625" style="201" customWidth="1"/>
    <col min="1012" max="1012" width="0" style="201" hidden="1" customWidth="1"/>
    <col min="1013" max="1013" width="7.28515625" style="201" customWidth="1"/>
    <col min="1014" max="1014" width="59.5703125" style="201" customWidth="1"/>
    <col min="1015" max="1015" width="0" style="201" hidden="1" customWidth="1"/>
    <col min="1016" max="1016" width="23.85546875" style="201" customWidth="1"/>
    <col min="1017" max="1017" width="27.42578125" style="201" customWidth="1"/>
    <col min="1018" max="1018" width="28" style="201" customWidth="1"/>
    <col min="1019" max="1021" width="0" style="201" hidden="1" customWidth="1"/>
    <col min="1022" max="1022" width="7.28515625" style="201" customWidth="1"/>
    <col min="1023" max="1023" width="6.140625" style="201" bestFit="1" customWidth="1"/>
    <col min="1024" max="1024" width="76.85546875" style="201"/>
    <col min="1025" max="1025" width="7.28515625" style="201" customWidth="1"/>
    <col min="1026" max="1026" width="6.140625" style="201" bestFit="1" customWidth="1"/>
    <col min="1027" max="1027" width="78" style="201" customWidth="1"/>
    <col min="1028" max="1028" width="20.7109375" style="201" customWidth="1"/>
    <col min="1029" max="1029" width="26" style="201" customWidth="1"/>
    <col min="1030" max="1030" width="37" style="201" bestFit="1" customWidth="1"/>
    <col min="1031" max="1039" width="0" style="201" hidden="1" customWidth="1"/>
    <col min="1040" max="1042" width="22.7109375" style="201" bestFit="1" customWidth="1"/>
    <col min="1043" max="1043" width="25.28515625" style="201" bestFit="1" customWidth="1"/>
    <col min="1044" max="1044" width="21" style="201" bestFit="1" customWidth="1"/>
    <col min="1045" max="1045" width="8.28515625" style="201" customWidth="1"/>
    <col min="1046" max="1046" width="19" style="201" bestFit="1" customWidth="1"/>
    <col min="1047" max="1047" width="20.5703125" style="201" bestFit="1" customWidth="1"/>
    <col min="1048" max="1048" width="19" style="201" customWidth="1"/>
    <col min="1049" max="1255" width="11.42578125" style="201" customWidth="1"/>
    <col min="1256" max="1258" width="7.28515625" style="201" customWidth="1"/>
    <col min="1259" max="1259" width="0" style="201" hidden="1" customWidth="1"/>
    <col min="1260" max="1260" width="7.28515625" style="201" customWidth="1"/>
    <col min="1261" max="1261" width="66.140625" style="201" customWidth="1"/>
    <col min="1262" max="1262" width="0" style="201" hidden="1" customWidth="1"/>
    <col min="1263" max="1263" width="28" style="201" customWidth="1"/>
    <col min="1264" max="1264" width="32.140625" style="201" customWidth="1"/>
    <col min="1265" max="1265" width="39.85546875" style="201" bestFit="1" customWidth="1"/>
    <col min="1266" max="1266" width="0" style="201" hidden="1" customWidth="1"/>
    <col min="1267" max="1267" width="7.28515625" style="201" customWidth="1"/>
    <col min="1268" max="1268" width="0" style="201" hidden="1" customWidth="1"/>
    <col min="1269" max="1269" width="7.28515625" style="201" customWidth="1"/>
    <col min="1270" max="1270" width="59.5703125" style="201" customWidth="1"/>
    <col min="1271" max="1271" width="0" style="201" hidden="1" customWidth="1"/>
    <col min="1272" max="1272" width="23.85546875" style="201" customWidth="1"/>
    <col min="1273" max="1273" width="27.42578125" style="201" customWidth="1"/>
    <col min="1274" max="1274" width="28" style="201" customWidth="1"/>
    <col min="1275" max="1277" width="0" style="201" hidden="1" customWidth="1"/>
    <col min="1278" max="1278" width="7.28515625" style="201" customWidth="1"/>
    <col min="1279" max="1279" width="6.140625" style="201" bestFit="1" customWidth="1"/>
    <col min="1280" max="1280" width="76.85546875" style="201"/>
    <col min="1281" max="1281" width="7.28515625" style="201" customWidth="1"/>
    <col min="1282" max="1282" width="6.140625" style="201" bestFit="1" customWidth="1"/>
    <col min="1283" max="1283" width="78" style="201" customWidth="1"/>
    <col min="1284" max="1284" width="20.7109375" style="201" customWidth="1"/>
    <col min="1285" max="1285" width="26" style="201" customWidth="1"/>
    <col min="1286" max="1286" width="37" style="201" bestFit="1" customWidth="1"/>
    <col min="1287" max="1295" width="0" style="201" hidden="1" customWidth="1"/>
    <col min="1296" max="1298" width="22.7109375" style="201" bestFit="1" customWidth="1"/>
    <col min="1299" max="1299" width="25.28515625" style="201" bestFit="1" customWidth="1"/>
    <col min="1300" max="1300" width="21" style="201" bestFit="1" customWidth="1"/>
    <col min="1301" max="1301" width="8.28515625" style="201" customWidth="1"/>
    <col min="1302" max="1302" width="19" style="201" bestFit="1" customWidth="1"/>
    <col min="1303" max="1303" width="20.5703125" style="201" bestFit="1" customWidth="1"/>
    <col min="1304" max="1304" width="19" style="201" customWidth="1"/>
    <col min="1305" max="1511" width="11.42578125" style="201" customWidth="1"/>
    <col min="1512" max="1514" width="7.28515625" style="201" customWidth="1"/>
    <col min="1515" max="1515" width="0" style="201" hidden="1" customWidth="1"/>
    <col min="1516" max="1516" width="7.28515625" style="201" customWidth="1"/>
    <col min="1517" max="1517" width="66.140625" style="201" customWidth="1"/>
    <col min="1518" max="1518" width="0" style="201" hidden="1" customWidth="1"/>
    <col min="1519" max="1519" width="28" style="201" customWidth="1"/>
    <col min="1520" max="1520" width="32.140625" style="201" customWidth="1"/>
    <col min="1521" max="1521" width="39.85546875" style="201" bestFit="1" customWidth="1"/>
    <col min="1522" max="1522" width="0" style="201" hidden="1" customWidth="1"/>
    <col min="1523" max="1523" width="7.28515625" style="201" customWidth="1"/>
    <col min="1524" max="1524" width="0" style="201" hidden="1" customWidth="1"/>
    <col min="1525" max="1525" width="7.28515625" style="201" customWidth="1"/>
    <col min="1526" max="1526" width="59.5703125" style="201" customWidth="1"/>
    <col min="1527" max="1527" width="0" style="201" hidden="1" customWidth="1"/>
    <col min="1528" max="1528" width="23.85546875" style="201" customWidth="1"/>
    <col min="1529" max="1529" width="27.42578125" style="201" customWidth="1"/>
    <col min="1530" max="1530" width="28" style="201" customWidth="1"/>
    <col min="1531" max="1533" width="0" style="201" hidden="1" customWidth="1"/>
    <col min="1534" max="1534" width="7.28515625" style="201" customWidth="1"/>
    <col min="1535" max="1535" width="6.140625" style="201" bestFit="1" customWidth="1"/>
    <col min="1536" max="1536" width="76.85546875" style="201"/>
    <col min="1537" max="1537" width="7.28515625" style="201" customWidth="1"/>
    <col min="1538" max="1538" width="6.140625" style="201" bestFit="1" customWidth="1"/>
    <col min="1539" max="1539" width="78" style="201" customWidth="1"/>
    <col min="1540" max="1540" width="20.7109375" style="201" customWidth="1"/>
    <col min="1541" max="1541" width="26" style="201" customWidth="1"/>
    <col min="1542" max="1542" width="37" style="201" bestFit="1" customWidth="1"/>
    <col min="1543" max="1551" width="0" style="201" hidden="1" customWidth="1"/>
    <col min="1552" max="1554" width="22.7109375" style="201" bestFit="1" customWidth="1"/>
    <col min="1555" max="1555" width="25.28515625" style="201" bestFit="1" customWidth="1"/>
    <col min="1556" max="1556" width="21" style="201" bestFit="1" customWidth="1"/>
    <col min="1557" max="1557" width="8.28515625" style="201" customWidth="1"/>
    <col min="1558" max="1558" width="19" style="201" bestFit="1" customWidth="1"/>
    <col min="1559" max="1559" width="20.5703125" style="201" bestFit="1" customWidth="1"/>
    <col min="1560" max="1560" width="19" style="201" customWidth="1"/>
    <col min="1561" max="1767" width="11.42578125" style="201" customWidth="1"/>
    <col min="1768" max="1770" width="7.28515625" style="201" customWidth="1"/>
    <col min="1771" max="1771" width="0" style="201" hidden="1" customWidth="1"/>
    <col min="1772" max="1772" width="7.28515625" style="201" customWidth="1"/>
    <col min="1773" max="1773" width="66.140625" style="201" customWidth="1"/>
    <col min="1774" max="1774" width="0" style="201" hidden="1" customWidth="1"/>
    <col min="1775" max="1775" width="28" style="201" customWidth="1"/>
    <col min="1776" max="1776" width="32.140625" style="201" customWidth="1"/>
    <col min="1777" max="1777" width="39.85546875" style="201" bestFit="1" customWidth="1"/>
    <col min="1778" max="1778" width="0" style="201" hidden="1" customWidth="1"/>
    <col min="1779" max="1779" width="7.28515625" style="201" customWidth="1"/>
    <col min="1780" max="1780" width="0" style="201" hidden="1" customWidth="1"/>
    <col min="1781" max="1781" width="7.28515625" style="201" customWidth="1"/>
    <col min="1782" max="1782" width="59.5703125" style="201" customWidth="1"/>
    <col min="1783" max="1783" width="0" style="201" hidden="1" customWidth="1"/>
    <col min="1784" max="1784" width="23.85546875" style="201" customWidth="1"/>
    <col min="1785" max="1785" width="27.42578125" style="201" customWidth="1"/>
    <col min="1786" max="1786" width="28" style="201" customWidth="1"/>
    <col min="1787" max="1789" width="0" style="201" hidden="1" customWidth="1"/>
    <col min="1790" max="1790" width="7.28515625" style="201" customWidth="1"/>
    <col min="1791" max="1791" width="6.140625" style="201" bestFit="1" customWidth="1"/>
    <col min="1792" max="1792" width="76.85546875" style="201"/>
    <col min="1793" max="1793" width="7.28515625" style="201" customWidth="1"/>
    <col min="1794" max="1794" width="6.140625" style="201" bestFit="1" customWidth="1"/>
    <col min="1795" max="1795" width="78" style="201" customWidth="1"/>
    <col min="1796" max="1796" width="20.7109375" style="201" customWidth="1"/>
    <col min="1797" max="1797" width="26" style="201" customWidth="1"/>
    <col min="1798" max="1798" width="37" style="201" bestFit="1" customWidth="1"/>
    <col min="1799" max="1807" width="0" style="201" hidden="1" customWidth="1"/>
    <col min="1808" max="1810" width="22.7109375" style="201" bestFit="1" customWidth="1"/>
    <col min="1811" max="1811" width="25.28515625" style="201" bestFit="1" customWidth="1"/>
    <col min="1812" max="1812" width="21" style="201" bestFit="1" customWidth="1"/>
    <col min="1813" max="1813" width="8.28515625" style="201" customWidth="1"/>
    <col min="1814" max="1814" width="19" style="201" bestFit="1" customWidth="1"/>
    <col min="1815" max="1815" width="20.5703125" style="201" bestFit="1" customWidth="1"/>
    <col min="1816" max="1816" width="19" style="201" customWidth="1"/>
    <col min="1817" max="2023" width="11.42578125" style="201" customWidth="1"/>
    <col min="2024" max="2026" width="7.28515625" style="201" customWidth="1"/>
    <col min="2027" max="2027" width="0" style="201" hidden="1" customWidth="1"/>
    <col min="2028" max="2028" width="7.28515625" style="201" customWidth="1"/>
    <col min="2029" max="2029" width="66.140625" style="201" customWidth="1"/>
    <col min="2030" max="2030" width="0" style="201" hidden="1" customWidth="1"/>
    <col min="2031" max="2031" width="28" style="201" customWidth="1"/>
    <col min="2032" max="2032" width="32.140625" style="201" customWidth="1"/>
    <col min="2033" max="2033" width="39.85546875" style="201" bestFit="1" customWidth="1"/>
    <col min="2034" max="2034" width="0" style="201" hidden="1" customWidth="1"/>
    <col min="2035" max="2035" width="7.28515625" style="201" customWidth="1"/>
    <col min="2036" max="2036" width="0" style="201" hidden="1" customWidth="1"/>
    <col min="2037" max="2037" width="7.28515625" style="201" customWidth="1"/>
    <col min="2038" max="2038" width="59.5703125" style="201" customWidth="1"/>
    <col min="2039" max="2039" width="0" style="201" hidden="1" customWidth="1"/>
    <col min="2040" max="2040" width="23.85546875" style="201" customWidth="1"/>
    <col min="2041" max="2041" width="27.42578125" style="201" customWidth="1"/>
    <col min="2042" max="2042" width="28" style="201" customWidth="1"/>
    <col min="2043" max="2045" width="0" style="201" hidden="1" customWidth="1"/>
    <col min="2046" max="2046" width="7.28515625" style="201" customWidth="1"/>
    <col min="2047" max="2047" width="6.140625" style="201" bestFit="1" customWidth="1"/>
    <col min="2048" max="2048" width="76.85546875" style="201"/>
    <col min="2049" max="2049" width="7.28515625" style="201" customWidth="1"/>
    <col min="2050" max="2050" width="6.140625" style="201" bestFit="1" customWidth="1"/>
    <col min="2051" max="2051" width="78" style="201" customWidth="1"/>
    <col min="2052" max="2052" width="20.7109375" style="201" customWidth="1"/>
    <col min="2053" max="2053" width="26" style="201" customWidth="1"/>
    <col min="2054" max="2054" width="37" style="201" bestFit="1" customWidth="1"/>
    <col min="2055" max="2063" width="0" style="201" hidden="1" customWidth="1"/>
    <col min="2064" max="2066" width="22.7109375" style="201" bestFit="1" customWidth="1"/>
    <col min="2067" max="2067" width="25.28515625" style="201" bestFit="1" customWidth="1"/>
    <col min="2068" max="2068" width="21" style="201" bestFit="1" customWidth="1"/>
    <col min="2069" max="2069" width="8.28515625" style="201" customWidth="1"/>
    <col min="2070" max="2070" width="19" style="201" bestFit="1" customWidth="1"/>
    <col min="2071" max="2071" width="20.5703125" style="201" bestFit="1" customWidth="1"/>
    <col min="2072" max="2072" width="19" style="201" customWidth="1"/>
    <col min="2073" max="2279" width="11.42578125" style="201" customWidth="1"/>
    <col min="2280" max="2282" width="7.28515625" style="201" customWidth="1"/>
    <col min="2283" max="2283" width="0" style="201" hidden="1" customWidth="1"/>
    <col min="2284" max="2284" width="7.28515625" style="201" customWidth="1"/>
    <col min="2285" max="2285" width="66.140625" style="201" customWidth="1"/>
    <col min="2286" max="2286" width="0" style="201" hidden="1" customWidth="1"/>
    <col min="2287" max="2287" width="28" style="201" customWidth="1"/>
    <col min="2288" max="2288" width="32.140625" style="201" customWidth="1"/>
    <col min="2289" max="2289" width="39.85546875" style="201" bestFit="1" customWidth="1"/>
    <col min="2290" max="2290" width="0" style="201" hidden="1" customWidth="1"/>
    <col min="2291" max="2291" width="7.28515625" style="201" customWidth="1"/>
    <col min="2292" max="2292" width="0" style="201" hidden="1" customWidth="1"/>
    <col min="2293" max="2293" width="7.28515625" style="201" customWidth="1"/>
    <col min="2294" max="2294" width="59.5703125" style="201" customWidth="1"/>
    <col min="2295" max="2295" width="0" style="201" hidden="1" customWidth="1"/>
    <col min="2296" max="2296" width="23.85546875" style="201" customWidth="1"/>
    <col min="2297" max="2297" width="27.42578125" style="201" customWidth="1"/>
    <col min="2298" max="2298" width="28" style="201" customWidth="1"/>
    <col min="2299" max="2301" width="0" style="201" hidden="1" customWidth="1"/>
    <col min="2302" max="2302" width="7.28515625" style="201" customWidth="1"/>
    <col min="2303" max="2303" width="6.140625" style="201" bestFit="1" customWidth="1"/>
    <col min="2304" max="2304" width="76.85546875" style="201"/>
    <col min="2305" max="2305" width="7.28515625" style="201" customWidth="1"/>
    <col min="2306" max="2306" width="6.140625" style="201" bestFit="1" customWidth="1"/>
    <col min="2307" max="2307" width="78" style="201" customWidth="1"/>
    <col min="2308" max="2308" width="20.7109375" style="201" customWidth="1"/>
    <col min="2309" max="2309" width="26" style="201" customWidth="1"/>
    <col min="2310" max="2310" width="37" style="201" bestFit="1" customWidth="1"/>
    <col min="2311" max="2319" width="0" style="201" hidden="1" customWidth="1"/>
    <col min="2320" max="2322" width="22.7109375" style="201" bestFit="1" customWidth="1"/>
    <col min="2323" max="2323" width="25.28515625" style="201" bestFit="1" customWidth="1"/>
    <col min="2324" max="2324" width="21" style="201" bestFit="1" customWidth="1"/>
    <col min="2325" max="2325" width="8.28515625" style="201" customWidth="1"/>
    <col min="2326" max="2326" width="19" style="201" bestFit="1" customWidth="1"/>
    <col min="2327" max="2327" width="20.5703125" style="201" bestFit="1" customWidth="1"/>
    <col min="2328" max="2328" width="19" style="201" customWidth="1"/>
    <col min="2329" max="2535" width="11.42578125" style="201" customWidth="1"/>
    <col min="2536" max="2538" width="7.28515625" style="201" customWidth="1"/>
    <col min="2539" max="2539" width="0" style="201" hidden="1" customWidth="1"/>
    <col min="2540" max="2540" width="7.28515625" style="201" customWidth="1"/>
    <col min="2541" max="2541" width="66.140625" style="201" customWidth="1"/>
    <col min="2542" max="2542" width="0" style="201" hidden="1" customWidth="1"/>
    <col min="2543" max="2543" width="28" style="201" customWidth="1"/>
    <col min="2544" max="2544" width="32.140625" style="201" customWidth="1"/>
    <col min="2545" max="2545" width="39.85546875" style="201" bestFit="1" customWidth="1"/>
    <col min="2546" max="2546" width="0" style="201" hidden="1" customWidth="1"/>
    <col min="2547" max="2547" width="7.28515625" style="201" customWidth="1"/>
    <col min="2548" max="2548" width="0" style="201" hidden="1" customWidth="1"/>
    <col min="2549" max="2549" width="7.28515625" style="201" customWidth="1"/>
    <col min="2550" max="2550" width="59.5703125" style="201" customWidth="1"/>
    <col min="2551" max="2551" width="0" style="201" hidden="1" customWidth="1"/>
    <col min="2552" max="2552" width="23.85546875" style="201" customWidth="1"/>
    <col min="2553" max="2553" width="27.42578125" style="201" customWidth="1"/>
    <col min="2554" max="2554" width="28" style="201" customWidth="1"/>
    <col min="2555" max="2557" width="0" style="201" hidden="1" customWidth="1"/>
    <col min="2558" max="2558" width="7.28515625" style="201" customWidth="1"/>
    <col min="2559" max="2559" width="6.140625" style="201" bestFit="1" customWidth="1"/>
    <col min="2560" max="2560" width="76.85546875" style="201"/>
    <col min="2561" max="2561" width="7.28515625" style="201" customWidth="1"/>
    <col min="2562" max="2562" width="6.140625" style="201" bestFit="1" customWidth="1"/>
    <col min="2563" max="2563" width="78" style="201" customWidth="1"/>
    <col min="2564" max="2564" width="20.7109375" style="201" customWidth="1"/>
    <col min="2565" max="2565" width="26" style="201" customWidth="1"/>
    <col min="2566" max="2566" width="37" style="201" bestFit="1" customWidth="1"/>
    <col min="2567" max="2575" width="0" style="201" hidden="1" customWidth="1"/>
    <col min="2576" max="2578" width="22.7109375" style="201" bestFit="1" customWidth="1"/>
    <col min="2579" max="2579" width="25.28515625" style="201" bestFit="1" customWidth="1"/>
    <col min="2580" max="2580" width="21" style="201" bestFit="1" customWidth="1"/>
    <col min="2581" max="2581" width="8.28515625" style="201" customWidth="1"/>
    <col min="2582" max="2582" width="19" style="201" bestFit="1" customWidth="1"/>
    <col min="2583" max="2583" width="20.5703125" style="201" bestFit="1" customWidth="1"/>
    <col min="2584" max="2584" width="19" style="201" customWidth="1"/>
    <col min="2585" max="2791" width="11.42578125" style="201" customWidth="1"/>
    <col min="2792" max="2794" width="7.28515625" style="201" customWidth="1"/>
    <col min="2795" max="2795" width="0" style="201" hidden="1" customWidth="1"/>
    <col min="2796" max="2796" width="7.28515625" style="201" customWidth="1"/>
    <col min="2797" max="2797" width="66.140625" style="201" customWidth="1"/>
    <col min="2798" max="2798" width="0" style="201" hidden="1" customWidth="1"/>
    <col min="2799" max="2799" width="28" style="201" customWidth="1"/>
    <col min="2800" max="2800" width="32.140625" style="201" customWidth="1"/>
    <col min="2801" max="2801" width="39.85546875" style="201" bestFit="1" customWidth="1"/>
    <col min="2802" max="2802" width="0" style="201" hidden="1" customWidth="1"/>
    <col min="2803" max="2803" width="7.28515625" style="201" customWidth="1"/>
    <col min="2804" max="2804" width="0" style="201" hidden="1" customWidth="1"/>
    <col min="2805" max="2805" width="7.28515625" style="201" customWidth="1"/>
    <col min="2806" max="2806" width="59.5703125" style="201" customWidth="1"/>
    <col min="2807" max="2807" width="0" style="201" hidden="1" customWidth="1"/>
    <col min="2808" max="2808" width="23.85546875" style="201" customWidth="1"/>
    <col min="2809" max="2809" width="27.42578125" style="201" customWidth="1"/>
    <col min="2810" max="2810" width="28" style="201" customWidth="1"/>
    <col min="2811" max="2813" width="0" style="201" hidden="1" customWidth="1"/>
    <col min="2814" max="2814" width="7.28515625" style="201" customWidth="1"/>
    <col min="2815" max="2815" width="6.140625" style="201" bestFit="1" customWidth="1"/>
    <col min="2816" max="2816" width="76.85546875" style="201"/>
    <col min="2817" max="2817" width="7.28515625" style="201" customWidth="1"/>
    <col min="2818" max="2818" width="6.140625" style="201" bestFit="1" customWidth="1"/>
    <col min="2819" max="2819" width="78" style="201" customWidth="1"/>
    <col min="2820" max="2820" width="20.7109375" style="201" customWidth="1"/>
    <col min="2821" max="2821" width="26" style="201" customWidth="1"/>
    <col min="2822" max="2822" width="37" style="201" bestFit="1" customWidth="1"/>
    <col min="2823" max="2831" width="0" style="201" hidden="1" customWidth="1"/>
    <col min="2832" max="2834" width="22.7109375" style="201" bestFit="1" customWidth="1"/>
    <col min="2835" max="2835" width="25.28515625" style="201" bestFit="1" customWidth="1"/>
    <col min="2836" max="2836" width="21" style="201" bestFit="1" customWidth="1"/>
    <col min="2837" max="2837" width="8.28515625" style="201" customWidth="1"/>
    <col min="2838" max="2838" width="19" style="201" bestFit="1" customWidth="1"/>
    <col min="2839" max="2839" width="20.5703125" style="201" bestFit="1" customWidth="1"/>
    <col min="2840" max="2840" width="19" style="201" customWidth="1"/>
    <col min="2841" max="3047" width="11.42578125" style="201" customWidth="1"/>
    <col min="3048" max="3050" width="7.28515625" style="201" customWidth="1"/>
    <col min="3051" max="3051" width="0" style="201" hidden="1" customWidth="1"/>
    <col min="3052" max="3052" width="7.28515625" style="201" customWidth="1"/>
    <col min="3053" max="3053" width="66.140625" style="201" customWidth="1"/>
    <col min="3054" max="3054" width="0" style="201" hidden="1" customWidth="1"/>
    <col min="3055" max="3055" width="28" style="201" customWidth="1"/>
    <col min="3056" max="3056" width="32.140625" style="201" customWidth="1"/>
    <col min="3057" max="3057" width="39.85546875" style="201" bestFit="1" customWidth="1"/>
    <col min="3058" max="3058" width="0" style="201" hidden="1" customWidth="1"/>
    <col min="3059" max="3059" width="7.28515625" style="201" customWidth="1"/>
    <col min="3060" max="3060" width="0" style="201" hidden="1" customWidth="1"/>
    <col min="3061" max="3061" width="7.28515625" style="201" customWidth="1"/>
    <col min="3062" max="3062" width="59.5703125" style="201" customWidth="1"/>
    <col min="3063" max="3063" width="0" style="201" hidden="1" customWidth="1"/>
    <col min="3064" max="3064" width="23.85546875" style="201" customWidth="1"/>
    <col min="3065" max="3065" width="27.42578125" style="201" customWidth="1"/>
    <col min="3066" max="3066" width="28" style="201" customWidth="1"/>
    <col min="3067" max="3069" width="0" style="201" hidden="1" customWidth="1"/>
    <col min="3070" max="3070" width="7.28515625" style="201" customWidth="1"/>
    <col min="3071" max="3071" width="6.140625" style="201" bestFit="1" customWidth="1"/>
    <col min="3072" max="3072" width="76.85546875" style="201"/>
    <col min="3073" max="3073" width="7.28515625" style="201" customWidth="1"/>
    <col min="3074" max="3074" width="6.140625" style="201" bestFit="1" customWidth="1"/>
    <col min="3075" max="3075" width="78" style="201" customWidth="1"/>
    <col min="3076" max="3076" width="20.7109375" style="201" customWidth="1"/>
    <col min="3077" max="3077" width="26" style="201" customWidth="1"/>
    <col min="3078" max="3078" width="37" style="201" bestFit="1" customWidth="1"/>
    <col min="3079" max="3087" width="0" style="201" hidden="1" customWidth="1"/>
    <col min="3088" max="3090" width="22.7109375" style="201" bestFit="1" customWidth="1"/>
    <col min="3091" max="3091" width="25.28515625" style="201" bestFit="1" customWidth="1"/>
    <col min="3092" max="3092" width="21" style="201" bestFit="1" customWidth="1"/>
    <col min="3093" max="3093" width="8.28515625" style="201" customWidth="1"/>
    <col min="3094" max="3094" width="19" style="201" bestFit="1" customWidth="1"/>
    <col min="3095" max="3095" width="20.5703125" style="201" bestFit="1" customWidth="1"/>
    <col min="3096" max="3096" width="19" style="201" customWidth="1"/>
    <col min="3097" max="3303" width="11.42578125" style="201" customWidth="1"/>
    <col min="3304" max="3306" width="7.28515625" style="201" customWidth="1"/>
    <col min="3307" max="3307" width="0" style="201" hidden="1" customWidth="1"/>
    <col min="3308" max="3308" width="7.28515625" style="201" customWidth="1"/>
    <col min="3309" max="3309" width="66.140625" style="201" customWidth="1"/>
    <col min="3310" max="3310" width="0" style="201" hidden="1" customWidth="1"/>
    <col min="3311" max="3311" width="28" style="201" customWidth="1"/>
    <col min="3312" max="3312" width="32.140625" style="201" customWidth="1"/>
    <col min="3313" max="3313" width="39.85546875" style="201" bestFit="1" customWidth="1"/>
    <col min="3314" max="3314" width="0" style="201" hidden="1" customWidth="1"/>
    <col min="3315" max="3315" width="7.28515625" style="201" customWidth="1"/>
    <col min="3316" max="3316" width="0" style="201" hidden="1" customWidth="1"/>
    <col min="3317" max="3317" width="7.28515625" style="201" customWidth="1"/>
    <col min="3318" max="3318" width="59.5703125" style="201" customWidth="1"/>
    <col min="3319" max="3319" width="0" style="201" hidden="1" customWidth="1"/>
    <col min="3320" max="3320" width="23.85546875" style="201" customWidth="1"/>
    <col min="3321" max="3321" width="27.42578125" style="201" customWidth="1"/>
    <col min="3322" max="3322" width="28" style="201" customWidth="1"/>
    <col min="3323" max="3325" width="0" style="201" hidden="1" customWidth="1"/>
    <col min="3326" max="3326" width="7.28515625" style="201" customWidth="1"/>
    <col min="3327" max="3327" width="6.140625" style="201" bestFit="1" customWidth="1"/>
    <col min="3328" max="3328" width="76.85546875" style="201"/>
    <col min="3329" max="3329" width="7.28515625" style="201" customWidth="1"/>
    <col min="3330" max="3330" width="6.140625" style="201" bestFit="1" customWidth="1"/>
    <col min="3331" max="3331" width="78" style="201" customWidth="1"/>
    <col min="3332" max="3332" width="20.7109375" style="201" customWidth="1"/>
    <col min="3333" max="3333" width="26" style="201" customWidth="1"/>
    <col min="3334" max="3334" width="37" style="201" bestFit="1" customWidth="1"/>
    <col min="3335" max="3343" width="0" style="201" hidden="1" customWidth="1"/>
    <col min="3344" max="3346" width="22.7109375" style="201" bestFit="1" customWidth="1"/>
    <col min="3347" max="3347" width="25.28515625" style="201" bestFit="1" customWidth="1"/>
    <col min="3348" max="3348" width="21" style="201" bestFit="1" customWidth="1"/>
    <col min="3349" max="3349" width="8.28515625" style="201" customWidth="1"/>
    <col min="3350" max="3350" width="19" style="201" bestFit="1" customWidth="1"/>
    <col min="3351" max="3351" width="20.5703125" style="201" bestFit="1" customWidth="1"/>
    <col min="3352" max="3352" width="19" style="201" customWidth="1"/>
    <col min="3353" max="3559" width="11.42578125" style="201" customWidth="1"/>
    <col min="3560" max="3562" width="7.28515625" style="201" customWidth="1"/>
    <col min="3563" max="3563" width="0" style="201" hidden="1" customWidth="1"/>
    <col min="3564" max="3564" width="7.28515625" style="201" customWidth="1"/>
    <col min="3565" max="3565" width="66.140625" style="201" customWidth="1"/>
    <col min="3566" max="3566" width="0" style="201" hidden="1" customWidth="1"/>
    <col min="3567" max="3567" width="28" style="201" customWidth="1"/>
    <col min="3568" max="3568" width="32.140625" style="201" customWidth="1"/>
    <col min="3569" max="3569" width="39.85546875" style="201" bestFit="1" customWidth="1"/>
    <col min="3570" max="3570" width="0" style="201" hidden="1" customWidth="1"/>
    <col min="3571" max="3571" width="7.28515625" style="201" customWidth="1"/>
    <col min="3572" max="3572" width="0" style="201" hidden="1" customWidth="1"/>
    <col min="3573" max="3573" width="7.28515625" style="201" customWidth="1"/>
    <col min="3574" max="3574" width="59.5703125" style="201" customWidth="1"/>
    <col min="3575" max="3575" width="0" style="201" hidden="1" customWidth="1"/>
    <col min="3576" max="3576" width="23.85546875" style="201" customWidth="1"/>
    <col min="3577" max="3577" width="27.42578125" style="201" customWidth="1"/>
    <col min="3578" max="3578" width="28" style="201" customWidth="1"/>
    <col min="3579" max="3581" width="0" style="201" hidden="1" customWidth="1"/>
    <col min="3582" max="3582" width="7.28515625" style="201" customWidth="1"/>
    <col min="3583" max="3583" width="6.140625" style="201" bestFit="1" customWidth="1"/>
    <col min="3584" max="3584" width="76.85546875" style="201"/>
    <col min="3585" max="3585" width="7.28515625" style="201" customWidth="1"/>
    <col min="3586" max="3586" width="6.140625" style="201" bestFit="1" customWidth="1"/>
    <col min="3587" max="3587" width="78" style="201" customWidth="1"/>
    <col min="3588" max="3588" width="20.7109375" style="201" customWidth="1"/>
    <col min="3589" max="3589" width="26" style="201" customWidth="1"/>
    <col min="3590" max="3590" width="37" style="201" bestFit="1" customWidth="1"/>
    <col min="3591" max="3599" width="0" style="201" hidden="1" customWidth="1"/>
    <col min="3600" max="3602" width="22.7109375" style="201" bestFit="1" customWidth="1"/>
    <col min="3603" max="3603" width="25.28515625" style="201" bestFit="1" customWidth="1"/>
    <col min="3604" max="3604" width="21" style="201" bestFit="1" customWidth="1"/>
    <col min="3605" max="3605" width="8.28515625" style="201" customWidth="1"/>
    <col min="3606" max="3606" width="19" style="201" bestFit="1" customWidth="1"/>
    <col min="3607" max="3607" width="20.5703125" style="201" bestFit="1" customWidth="1"/>
    <col min="3608" max="3608" width="19" style="201" customWidth="1"/>
    <col min="3609" max="3815" width="11.42578125" style="201" customWidth="1"/>
    <col min="3816" max="3818" width="7.28515625" style="201" customWidth="1"/>
    <col min="3819" max="3819" width="0" style="201" hidden="1" customWidth="1"/>
    <col min="3820" max="3820" width="7.28515625" style="201" customWidth="1"/>
    <col min="3821" max="3821" width="66.140625" style="201" customWidth="1"/>
    <col min="3822" max="3822" width="0" style="201" hidden="1" customWidth="1"/>
    <col min="3823" max="3823" width="28" style="201" customWidth="1"/>
    <col min="3824" max="3824" width="32.140625" style="201" customWidth="1"/>
    <col min="3825" max="3825" width="39.85546875" style="201" bestFit="1" customWidth="1"/>
    <col min="3826" max="3826" width="0" style="201" hidden="1" customWidth="1"/>
    <col min="3827" max="3827" width="7.28515625" style="201" customWidth="1"/>
    <col min="3828" max="3828" width="0" style="201" hidden="1" customWidth="1"/>
    <col min="3829" max="3829" width="7.28515625" style="201" customWidth="1"/>
    <col min="3830" max="3830" width="59.5703125" style="201" customWidth="1"/>
    <col min="3831" max="3831" width="0" style="201" hidden="1" customWidth="1"/>
    <col min="3832" max="3832" width="23.85546875" style="201" customWidth="1"/>
    <col min="3833" max="3833" width="27.42578125" style="201" customWidth="1"/>
    <col min="3834" max="3834" width="28" style="201" customWidth="1"/>
    <col min="3835" max="3837" width="0" style="201" hidden="1" customWidth="1"/>
    <col min="3838" max="3838" width="7.28515625" style="201" customWidth="1"/>
    <col min="3839" max="3839" width="6.140625" style="201" bestFit="1" customWidth="1"/>
    <col min="3840" max="3840" width="76.85546875" style="201"/>
    <col min="3841" max="3841" width="7.28515625" style="201" customWidth="1"/>
    <col min="3842" max="3842" width="6.140625" style="201" bestFit="1" customWidth="1"/>
    <col min="3843" max="3843" width="78" style="201" customWidth="1"/>
    <col min="3844" max="3844" width="20.7109375" style="201" customWidth="1"/>
    <col min="3845" max="3845" width="26" style="201" customWidth="1"/>
    <col min="3846" max="3846" width="37" style="201" bestFit="1" customWidth="1"/>
    <col min="3847" max="3855" width="0" style="201" hidden="1" customWidth="1"/>
    <col min="3856" max="3858" width="22.7109375" style="201" bestFit="1" customWidth="1"/>
    <col min="3859" max="3859" width="25.28515625" style="201" bestFit="1" customWidth="1"/>
    <col min="3860" max="3860" width="21" style="201" bestFit="1" customWidth="1"/>
    <col min="3861" max="3861" width="8.28515625" style="201" customWidth="1"/>
    <col min="3862" max="3862" width="19" style="201" bestFit="1" customWidth="1"/>
    <col min="3863" max="3863" width="20.5703125" style="201" bestFit="1" customWidth="1"/>
    <col min="3864" max="3864" width="19" style="201" customWidth="1"/>
    <col min="3865" max="4071" width="11.42578125" style="201" customWidth="1"/>
    <col min="4072" max="4074" width="7.28515625" style="201" customWidth="1"/>
    <col min="4075" max="4075" width="0" style="201" hidden="1" customWidth="1"/>
    <col min="4076" max="4076" width="7.28515625" style="201" customWidth="1"/>
    <col min="4077" max="4077" width="66.140625" style="201" customWidth="1"/>
    <col min="4078" max="4078" width="0" style="201" hidden="1" customWidth="1"/>
    <col min="4079" max="4079" width="28" style="201" customWidth="1"/>
    <col min="4080" max="4080" width="32.140625" style="201" customWidth="1"/>
    <col min="4081" max="4081" width="39.85546875" style="201" bestFit="1" customWidth="1"/>
    <col min="4082" max="4082" width="0" style="201" hidden="1" customWidth="1"/>
    <col min="4083" max="4083" width="7.28515625" style="201" customWidth="1"/>
    <col min="4084" max="4084" width="0" style="201" hidden="1" customWidth="1"/>
    <col min="4085" max="4085" width="7.28515625" style="201" customWidth="1"/>
    <col min="4086" max="4086" width="59.5703125" style="201" customWidth="1"/>
    <col min="4087" max="4087" width="0" style="201" hidden="1" customWidth="1"/>
    <col min="4088" max="4088" width="23.85546875" style="201" customWidth="1"/>
    <col min="4089" max="4089" width="27.42578125" style="201" customWidth="1"/>
    <col min="4090" max="4090" width="28" style="201" customWidth="1"/>
    <col min="4091" max="4093" width="0" style="201" hidden="1" customWidth="1"/>
    <col min="4094" max="4094" width="7.28515625" style="201" customWidth="1"/>
    <col min="4095" max="4095" width="6.140625" style="201" bestFit="1" customWidth="1"/>
    <col min="4096" max="4096" width="76.85546875" style="201"/>
    <col min="4097" max="4097" width="7.28515625" style="201" customWidth="1"/>
    <col min="4098" max="4098" width="6.140625" style="201" bestFit="1" customWidth="1"/>
    <col min="4099" max="4099" width="78" style="201" customWidth="1"/>
    <col min="4100" max="4100" width="20.7109375" style="201" customWidth="1"/>
    <col min="4101" max="4101" width="26" style="201" customWidth="1"/>
    <col min="4102" max="4102" width="37" style="201" bestFit="1" customWidth="1"/>
    <col min="4103" max="4111" width="0" style="201" hidden="1" customWidth="1"/>
    <col min="4112" max="4114" width="22.7109375" style="201" bestFit="1" customWidth="1"/>
    <col min="4115" max="4115" width="25.28515625" style="201" bestFit="1" customWidth="1"/>
    <col min="4116" max="4116" width="21" style="201" bestFit="1" customWidth="1"/>
    <col min="4117" max="4117" width="8.28515625" style="201" customWidth="1"/>
    <col min="4118" max="4118" width="19" style="201" bestFit="1" customWidth="1"/>
    <col min="4119" max="4119" width="20.5703125" style="201" bestFit="1" customWidth="1"/>
    <col min="4120" max="4120" width="19" style="201" customWidth="1"/>
    <col min="4121" max="4327" width="11.42578125" style="201" customWidth="1"/>
    <col min="4328" max="4330" width="7.28515625" style="201" customWidth="1"/>
    <col min="4331" max="4331" width="0" style="201" hidden="1" customWidth="1"/>
    <col min="4332" max="4332" width="7.28515625" style="201" customWidth="1"/>
    <col min="4333" max="4333" width="66.140625" style="201" customWidth="1"/>
    <col min="4334" max="4334" width="0" style="201" hidden="1" customWidth="1"/>
    <col min="4335" max="4335" width="28" style="201" customWidth="1"/>
    <col min="4336" max="4336" width="32.140625" style="201" customWidth="1"/>
    <col min="4337" max="4337" width="39.85546875" style="201" bestFit="1" customWidth="1"/>
    <col min="4338" max="4338" width="0" style="201" hidden="1" customWidth="1"/>
    <col min="4339" max="4339" width="7.28515625" style="201" customWidth="1"/>
    <col min="4340" max="4340" width="0" style="201" hidden="1" customWidth="1"/>
    <col min="4341" max="4341" width="7.28515625" style="201" customWidth="1"/>
    <col min="4342" max="4342" width="59.5703125" style="201" customWidth="1"/>
    <col min="4343" max="4343" width="0" style="201" hidden="1" customWidth="1"/>
    <col min="4344" max="4344" width="23.85546875" style="201" customWidth="1"/>
    <col min="4345" max="4345" width="27.42578125" style="201" customWidth="1"/>
    <col min="4346" max="4346" width="28" style="201" customWidth="1"/>
    <col min="4347" max="4349" width="0" style="201" hidden="1" customWidth="1"/>
    <col min="4350" max="4350" width="7.28515625" style="201" customWidth="1"/>
    <col min="4351" max="4351" width="6.140625" style="201" bestFit="1" customWidth="1"/>
    <col min="4352" max="4352" width="76.85546875" style="201"/>
    <col min="4353" max="4353" width="7.28515625" style="201" customWidth="1"/>
    <col min="4354" max="4354" width="6.140625" style="201" bestFit="1" customWidth="1"/>
    <col min="4355" max="4355" width="78" style="201" customWidth="1"/>
    <col min="4356" max="4356" width="20.7109375" style="201" customWidth="1"/>
    <col min="4357" max="4357" width="26" style="201" customWidth="1"/>
    <col min="4358" max="4358" width="37" style="201" bestFit="1" customWidth="1"/>
    <col min="4359" max="4367" width="0" style="201" hidden="1" customWidth="1"/>
    <col min="4368" max="4370" width="22.7109375" style="201" bestFit="1" customWidth="1"/>
    <col min="4371" max="4371" width="25.28515625" style="201" bestFit="1" customWidth="1"/>
    <col min="4372" max="4372" width="21" style="201" bestFit="1" customWidth="1"/>
    <col min="4373" max="4373" width="8.28515625" style="201" customWidth="1"/>
    <col min="4374" max="4374" width="19" style="201" bestFit="1" customWidth="1"/>
    <col min="4375" max="4375" width="20.5703125" style="201" bestFit="1" customWidth="1"/>
    <col min="4376" max="4376" width="19" style="201" customWidth="1"/>
    <col min="4377" max="4583" width="11.42578125" style="201" customWidth="1"/>
    <col min="4584" max="4586" width="7.28515625" style="201" customWidth="1"/>
    <col min="4587" max="4587" width="0" style="201" hidden="1" customWidth="1"/>
    <col min="4588" max="4588" width="7.28515625" style="201" customWidth="1"/>
    <col min="4589" max="4589" width="66.140625" style="201" customWidth="1"/>
    <col min="4590" max="4590" width="0" style="201" hidden="1" customWidth="1"/>
    <col min="4591" max="4591" width="28" style="201" customWidth="1"/>
    <col min="4592" max="4592" width="32.140625" style="201" customWidth="1"/>
    <col min="4593" max="4593" width="39.85546875" style="201" bestFit="1" customWidth="1"/>
    <col min="4594" max="4594" width="0" style="201" hidden="1" customWidth="1"/>
    <col min="4595" max="4595" width="7.28515625" style="201" customWidth="1"/>
    <col min="4596" max="4596" width="0" style="201" hidden="1" customWidth="1"/>
    <col min="4597" max="4597" width="7.28515625" style="201" customWidth="1"/>
    <col min="4598" max="4598" width="59.5703125" style="201" customWidth="1"/>
    <col min="4599" max="4599" width="0" style="201" hidden="1" customWidth="1"/>
    <col min="4600" max="4600" width="23.85546875" style="201" customWidth="1"/>
    <col min="4601" max="4601" width="27.42578125" style="201" customWidth="1"/>
    <col min="4602" max="4602" width="28" style="201" customWidth="1"/>
    <col min="4603" max="4605" width="0" style="201" hidden="1" customWidth="1"/>
    <col min="4606" max="4606" width="7.28515625" style="201" customWidth="1"/>
    <col min="4607" max="4607" width="6.140625" style="201" bestFit="1" customWidth="1"/>
    <col min="4608" max="4608" width="76.85546875" style="201"/>
    <col min="4609" max="4609" width="7.28515625" style="201" customWidth="1"/>
    <col min="4610" max="4610" width="6.140625" style="201" bestFit="1" customWidth="1"/>
    <col min="4611" max="4611" width="78" style="201" customWidth="1"/>
    <col min="4612" max="4612" width="20.7109375" style="201" customWidth="1"/>
    <col min="4613" max="4613" width="26" style="201" customWidth="1"/>
    <col min="4614" max="4614" width="37" style="201" bestFit="1" customWidth="1"/>
    <col min="4615" max="4623" width="0" style="201" hidden="1" customWidth="1"/>
    <col min="4624" max="4626" width="22.7109375" style="201" bestFit="1" customWidth="1"/>
    <col min="4627" max="4627" width="25.28515625" style="201" bestFit="1" customWidth="1"/>
    <col min="4628" max="4628" width="21" style="201" bestFit="1" customWidth="1"/>
    <col min="4629" max="4629" width="8.28515625" style="201" customWidth="1"/>
    <col min="4630" max="4630" width="19" style="201" bestFit="1" customWidth="1"/>
    <col min="4631" max="4631" width="20.5703125" style="201" bestFit="1" customWidth="1"/>
    <col min="4632" max="4632" width="19" style="201" customWidth="1"/>
    <col min="4633" max="4839" width="11.42578125" style="201" customWidth="1"/>
    <col min="4840" max="4842" width="7.28515625" style="201" customWidth="1"/>
    <col min="4843" max="4843" width="0" style="201" hidden="1" customWidth="1"/>
    <col min="4844" max="4844" width="7.28515625" style="201" customWidth="1"/>
    <col min="4845" max="4845" width="66.140625" style="201" customWidth="1"/>
    <col min="4846" max="4846" width="0" style="201" hidden="1" customWidth="1"/>
    <col min="4847" max="4847" width="28" style="201" customWidth="1"/>
    <col min="4848" max="4848" width="32.140625" style="201" customWidth="1"/>
    <col min="4849" max="4849" width="39.85546875" style="201" bestFit="1" customWidth="1"/>
    <col min="4850" max="4850" width="0" style="201" hidden="1" customWidth="1"/>
    <col min="4851" max="4851" width="7.28515625" style="201" customWidth="1"/>
    <col min="4852" max="4852" width="0" style="201" hidden="1" customWidth="1"/>
    <col min="4853" max="4853" width="7.28515625" style="201" customWidth="1"/>
    <col min="4854" max="4854" width="59.5703125" style="201" customWidth="1"/>
    <col min="4855" max="4855" width="0" style="201" hidden="1" customWidth="1"/>
    <col min="4856" max="4856" width="23.85546875" style="201" customWidth="1"/>
    <col min="4857" max="4857" width="27.42578125" style="201" customWidth="1"/>
    <col min="4858" max="4858" width="28" style="201" customWidth="1"/>
    <col min="4859" max="4861" width="0" style="201" hidden="1" customWidth="1"/>
    <col min="4862" max="4862" width="7.28515625" style="201" customWidth="1"/>
    <col min="4863" max="4863" width="6.140625" style="201" bestFit="1" customWidth="1"/>
    <col min="4864" max="4864" width="76.85546875" style="201"/>
    <col min="4865" max="4865" width="7.28515625" style="201" customWidth="1"/>
    <col min="4866" max="4866" width="6.140625" style="201" bestFit="1" customWidth="1"/>
    <col min="4867" max="4867" width="78" style="201" customWidth="1"/>
    <col min="4868" max="4868" width="20.7109375" style="201" customWidth="1"/>
    <col min="4869" max="4869" width="26" style="201" customWidth="1"/>
    <col min="4870" max="4870" width="37" style="201" bestFit="1" customWidth="1"/>
    <col min="4871" max="4879" width="0" style="201" hidden="1" customWidth="1"/>
    <col min="4880" max="4882" width="22.7109375" style="201" bestFit="1" customWidth="1"/>
    <col min="4883" max="4883" width="25.28515625" style="201" bestFit="1" customWidth="1"/>
    <col min="4884" max="4884" width="21" style="201" bestFit="1" customWidth="1"/>
    <col min="4885" max="4885" width="8.28515625" style="201" customWidth="1"/>
    <col min="4886" max="4886" width="19" style="201" bestFit="1" customWidth="1"/>
    <col min="4887" max="4887" width="20.5703125" style="201" bestFit="1" customWidth="1"/>
    <col min="4888" max="4888" width="19" style="201" customWidth="1"/>
    <col min="4889" max="5095" width="11.42578125" style="201" customWidth="1"/>
    <col min="5096" max="5098" width="7.28515625" style="201" customWidth="1"/>
    <col min="5099" max="5099" width="0" style="201" hidden="1" customWidth="1"/>
    <col min="5100" max="5100" width="7.28515625" style="201" customWidth="1"/>
    <col min="5101" max="5101" width="66.140625" style="201" customWidth="1"/>
    <col min="5102" max="5102" width="0" style="201" hidden="1" customWidth="1"/>
    <col min="5103" max="5103" width="28" style="201" customWidth="1"/>
    <col min="5104" max="5104" width="32.140625" style="201" customWidth="1"/>
    <col min="5105" max="5105" width="39.85546875" style="201" bestFit="1" customWidth="1"/>
    <col min="5106" max="5106" width="0" style="201" hidden="1" customWidth="1"/>
    <col min="5107" max="5107" width="7.28515625" style="201" customWidth="1"/>
    <col min="5108" max="5108" width="0" style="201" hidden="1" customWidth="1"/>
    <col min="5109" max="5109" width="7.28515625" style="201" customWidth="1"/>
    <col min="5110" max="5110" width="59.5703125" style="201" customWidth="1"/>
    <col min="5111" max="5111" width="0" style="201" hidden="1" customWidth="1"/>
    <col min="5112" max="5112" width="23.85546875" style="201" customWidth="1"/>
    <col min="5113" max="5113" width="27.42578125" style="201" customWidth="1"/>
    <col min="5114" max="5114" width="28" style="201" customWidth="1"/>
    <col min="5115" max="5117" width="0" style="201" hidden="1" customWidth="1"/>
    <col min="5118" max="5118" width="7.28515625" style="201" customWidth="1"/>
    <col min="5119" max="5119" width="6.140625" style="201" bestFit="1" customWidth="1"/>
    <col min="5120" max="5120" width="76.85546875" style="201"/>
    <col min="5121" max="5121" width="7.28515625" style="201" customWidth="1"/>
    <col min="5122" max="5122" width="6.140625" style="201" bestFit="1" customWidth="1"/>
    <col min="5123" max="5123" width="78" style="201" customWidth="1"/>
    <col min="5124" max="5124" width="20.7109375" style="201" customWidth="1"/>
    <col min="5125" max="5125" width="26" style="201" customWidth="1"/>
    <col min="5126" max="5126" width="37" style="201" bestFit="1" customWidth="1"/>
    <col min="5127" max="5135" width="0" style="201" hidden="1" customWidth="1"/>
    <col min="5136" max="5138" width="22.7109375" style="201" bestFit="1" customWidth="1"/>
    <col min="5139" max="5139" width="25.28515625" style="201" bestFit="1" customWidth="1"/>
    <col min="5140" max="5140" width="21" style="201" bestFit="1" customWidth="1"/>
    <col min="5141" max="5141" width="8.28515625" style="201" customWidth="1"/>
    <col min="5142" max="5142" width="19" style="201" bestFit="1" customWidth="1"/>
    <col min="5143" max="5143" width="20.5703125" style="201" bestFit="1" customWidth="1"/>
    <col min="5144" max="5144" width="19" style="201" customWidth="1"/>
    <col min="5145" max="5351" width="11.42578125" style="201" customWidth="1"/>
    <col min="5352" max="5354" width="7.28515625" style="201" customWidth="1"/>
    <col min="5355" max="5355" width="0" style="201" hidden="1" customWidth="1"/>
    <col min="5356" max="5356" width="7.28515625" style="201" customWidth="1"/>
    <col min="5357" max="5357" width="66.140625" style="201" customWidth="1"/>
    <col min="5358" max="5358" width="0" style="201" hidden="1" customWidth="1"/>
    <col min="5359" max="5359" width="28" style="201" customWidth="1"/>
    <col min="5360" max="5360" width="32.140625" style="201" customWidth="1"/>
    <col min="5361" max="5361" width="39.85546875" style="201" bestFit="1" customWidth="1"/>
    <col min="5362" max="5362" width="0" style="201" hidden="1" customWidth="1"/>
    <col min="5363" max="5363" width="7.28515625" style="201" customWidth="1"/>
    <col min="5364" max="5364" width="0" style="201" hidden="1" customWidth="1"/>
    <col min="5365" max="5365" width="7.28515625" style="201" customWidth="1"/>
    <col min="5366" max="5366" width="59.5703125" style="201" customWidth="1"/>
    <col min="5367" max="5367" width="0" style="201" hidden="1" customWidth="1"/>
    <col min="5368" max="5368" width="23.85546875" style="201" customWidth="1"/>
    <col min="5369" max="5369" width="27.42578125" style="201" customWidth="1"/>
    <col min="5370" max="5370" width="28" style="201" customWidth="1"/>
    <col min="5371" max="5373" width="0" style="201" hidden="1" customWidth="1"/>
    <col min="5374" max="5374" width="7.28515625" style="201" customWidth="1"/>
    <col min="5375" max="5375" width="6.140625" style="201" bestFit="1" customWidth="1"/>
    <col min="5376" max="5376" width="76.85546875" style="201"/>
    <col min="5377" max="5377" width="7.28515625" style="201" customWidth="1"/>
    <col min="5378" max="5378" width="6.140625" style="201" bestFit="1" customWidth="1"/>
    <col min="5379" max="5379" width="78" style="201" customWidth="1"/>
    <col min="5380" max="5380" width="20.7109375" style="201" customWidth="1"/>
    <col min="5381" max="5381" width="26" style="201" customWidth="1"/>
    <col min="5382" max="5382" width="37" style="201" bestFit="1" customWidth="1"/>
    <col min="5383" max="5391" width="0" style="201" hidden="1" customWidth="1"/>
    <col min="5392" max="5394" width="22.7109375" style="201" bestFit="1" customWidth="1"/>
    <col min="5395" max="5395" width="25.28515625" style="201" bestFit="1" customWidth="1"/>
    <col min="5396" max="5396" width="21" style="201" bestFit="1" customWidth="1"/>
    <col min="5397" max="5397" width="8.28515625" style="201" customWidth="1"/>
    <col min="5398" max="5398" width="19" style="201" bestFit="1" customWidth="1"/>
    <col min="5399" max="5399" width="20.5703125" style="201" bestFit="1" customWidth="1"/>
    <col min="5400" max="5400" width="19" style="201" customWidth="1"/>
    <col min="5401" max="5607" width="11.42578125" style="201" customWidth="1"/>
    <col min="5608" max="5610" width="7.28515625" style="201" customWidth="1"/>
    <col min="5611" max="5611" width="0" style="201" hidden="1" customWidth="1"/>
    <col min="5612" max="5612" width="7.28515625" style="201" customWidth="1"/>
    <col min="5613" max="5613" width="66.140625" style="201" customWidth="1"/>
    <col min="5614" max="5614" width="0" style="201" hidden="1" customWidth="1"/>
    <col min="5615" max="5615" width="28" style="201" customWidth="1"/>
    <col min="5616" max="5616" width="32.140625" style="201" customWidth="1"/>
    <col min="5617" max="5617" width="39.85546875" style="201" bestFit="1" customWidth="1"/>
    <col min="5618" max="5618" width="0" style="201" hidden="1" customWidth="1"/>
    <col min="5619" max="5619" width="7.28515625" style="201" customWidth="1"/>
    <col min="5620" max="5620" width="0" style="201" hidden="1" customWidth="1"/>
    <col min="5621" max="5621" width="7.28515625" style="201" customWidth="1"/>
    <col min="5622" max="5622" width="59.5703125" style="201" customWidth="1"/>
    <col min="5623" max="5623" width="0" style="201" hidden="1" customWidth="1"/>
    <col min="5624" max="5624" width="23.85546875" style="201" customWidth="1"/>
    <col min="5625" max="5625" width="27.42578125" style="201" customWidth="1"/>
    <col min="5626" max="5626" width="28" style="201" customWidth="1"/>
    <col min="5627" max="5629" width="0" style="201" hidden="1" customWidth="1"/>
    <col min="5630" max="5630" width="7.28515625" style="201" customWidth="1"/>
    <col min="5631" max="5631" width="6.140625" style="201" bestFit="1" customWidth="1"/>
    <col min="5632" max="5632" width="76.85546875" style="201"/>
    <col min="5633" max="5633" width="7.28515625" style="201" customWidth="1"/>
    <col min="5634" max="5634" width="6.140625" style="201" bestFit="1" customWidth="1"/>
    <col min="5635" max="5635" width="78" style="201" customWidth="1"/>
    <col min="5636" max="5636" width="20.7109375" style="201" customWidth="1"/>
    <col min="5637" max="5637" width="26" style="201" customWidth="1"/>
    <col min="5638" max="5638" width="37" style="201" bestFit="1" customWidth="1"/>
    <col min="5639" max="5647" width="0" style="201" hidden="1" customWidth="1"/>
    <col min="5648" max="5650" width="22.7109375" style="201" bestFit="1" customWidth="1"/>
    <col min="5651" max="5651" width="25.28515625" style="201" bestFit="1" customWidth="1"/>
    <col min="5652" max="5652" width="21" style="201" bestFit="1" customWidth="1"/>
    <col min="5653" max="5653" width="8.28515625" style="201" customWidth="1"/>
    <col min="5654" max="5654" width="19" style="201" bestFit="1" customWidth="1"/>
    <col min="5655" max="5655" width="20.5703125" style="201" bestFit="1" customWidth="1"/>
    <col min="5656" max="5656" width="19" style="201" customWidth="1"/>
    <col min="5657" max="5863" width="11.42578125" style="201" customWidth="1"/>
    <col min="5864" max="5866" width="7.28515625" style="201" customWidth="1"/>
    <col min="5867" max="5867" width="0" style="201" hidden="1" customWidth="1"/>
    <col min="5868" max="5868" width="7.28515625" style="201" customWidth="1"/>
    <col min="5869" max="5869" width="66.140625" style="201" customWidth="1"/>
    <col min="5870" max="5870" width="0" style="201" hidden="1" customWidth="1"/>
    <col min="5871" max="5871" width="28" style="201" customWidth="1"/>
    <col min="5872" max="5872" width="32.140625" style="201" customWidth="1"/>
    <col min="5873" max="5873" width="39.85546875" style="201" bestFit="1" customWidth="1"/>
    <col min="5874" max="5874" width="0" style="201" hidden="1" customWidth="1"/>
    <col min="5875" max="5875" width="7.28515625" style="201" customWidth="1"/>
    <col min="5876" max="5876" width="0" style="201" hidden="1" customWidth="1"/>
    <col min="5877" max="5877" width="7.28515625" style="201" customWidth="1"/>
    <col min="5878" max="5878" width="59.5703125" style="201" customWidth="1"/>
    <col min="5879" max="5879" width="0" style="201" hidden="1" customWidth="1"/>
    <col min="5880" max="5880" width="23.85546875" style="201" customWidth="1"/>
    <col min="5881" max="5881" width="27.42578125" style="201" customWidth="1"/>
    <col min="5882" max="5882" width="28" style="201" customWidth="1"/>
    <col min="5883" max="5885" width="0" style="201" hidden="1" customWidth="1"/>
    <col min="5886" max="5886" width="7.28515625" style="201" customWidth="1"/>
    <col min="5887" max="5887" width="6.140625" style="201" bestFit="1" customWidth="1"/>
    <col min="5888" max="5888" width="76.85546875" style="201"/>
    <col min="5889" max="5889" width="7.28515625" style="201" customWidth="1"/>
    <col min="5890" max="5890" width="6.140625" style="201" bestFit="1" customWidth="1"/>
    <col min="5891" max="5891" width="78" style="201" customWidth="1"/>
    <col min="5892" max="5892" width="20.7109375" style="201" customWidth="1"/>
    <col min="5893" max="5893" width="26" style="201" customWidth="1"/>
    <col min="5894" max="5894" width="37" style="201" bestFit="1" customWidth="1"/>
    <col min="5895" max="5903" width="0" style="201" hidden="1" customWidth="1"/>
    <col min="5904" max="5906" width="22.7109375" style="201" bestFit="1" customWidth="1"/>
    <col min="5907" max="5907" width="25.28515625" style="201" bestFit="1" customWidth="1"/>
    <col min="5908" max="5908" width="21" style="201" bestFit="1" customWidth="1"/>
    <col min="5909" max="5909" width="8.28515625" style="201" customWidth="1"/>
    <col min="5910" max="5910" width="19" style="201" bestFit="1" customWidth="1"/>
    <col min="5911" max="5911" width="20.5703125" style="201" bestFit="1" customWidth="1"/>
    <col min="5912" max="5912" width="19" style="201" customWidth="1"/>
    <col min="5913" max="6119" width="11.42578125" style="201" customWidth="1"/>
    <col min="6120" max="6122" width="7.28515625" style="201" customWidth="1"/>
    <col min="6123" max="6123" width="0" style="201" hidden="1" customWidth="1"/>
    <col min="6124" max="6124" width="7.28515625" style="201" customWidth="1"/>
    <col min="6125" max="6125" width="66.140625" style="201" customWidth="1"/>
    <col min="6126" max="6126" width="0" style="201" hidden="1" customWidth="1"/>
    <col min="6127" max="6127" width="28" style="201" customWidth="1"/>
    <col min="6128" max="6128" width="32.140625" style="201" customWidth="1"/>
    <col min="6129" max="6129" width="39.85546875" style="201" bestFit="1" customWidth="1"/>
    <col min="6130" max="6130" width="0" style="201" hidden="1" customWidth="1"/>
    <col min="6131" max="6131" width="7.28515625" style="201" customWidth="1"/>
    <col min="6132" max="6132" width="0" style="201" hidden="1" customWidth="1"/>
    <col min="6133" max="6133" width="7.28515625" style="201" customWidth="1"/>
    <col min="6134" max="6134" width="59.5703125" style="201" customWidth="1"/>
    <col min="6135" max="6135" width="0" style="201" hidden="1" customWidth="1"/>
    <col min="6136" max="6136" width="23.85546875" style="201" customWidth="1"/>
    <col min="6137" max="6137" width="27.42578125" style="201" customWidth="1"/>
    <col min="6138" max="6138" width="28" style="201" customWidth="1"/>
    <col min="6139" max="6141" width="0" style="201" hidden="1" customWidth="1"/>
    <col min="6142" max="6142" width="7.28515625" style="201" customWidth="1"/>
    <col min="6143" max="6143" width="6.140625" style="201" bestFit="1" customWidth="1"/>
    <col min="6144" max="6144" width="76.85546875" style="201"/>
    <col min="6145" max="6145" width="7.28515625" style="201" customWidth="1"/>
    <col min="6146" max="6146" width="6.140625" style="201" bestFit="1" customWidth="1"/>
    <col min="6147" max="6147" width="78" style="201" customWidth="1"/>
    <col min="6148" max="6148" width="20.7109375" style="201" customWidth="1"/>
    <col min="6149" max="6149" width="26" style="201" customWidth="1"/>
    <col min="6150" max="6150" width="37" style="201" bestFit="1" customWidth="1"/>
    <col min="6151" max="6159" width="0" style="201" hidden="1" customWidth="1"/>
    <col min="6160" max="6162" width="22.7109375" style="201" bestFit="1" customWidth="1"/>
    <col min="6163" max="6163" width="25.28515625" style="201" bestFit="1" customWidth="1"/>
    <col min="6164" max="6164" width="21" style="201" bestFit="1" customWidth="1"/>
    <col min="6165" max="6165" width="8.28515625" style="201" customWidth="1"/>
    <col min="6166" max="6166" width="19" style="201" bestFit="1" customWidth="1"/>
    <col min="6167" max="6167" width="20.5703125" style="201" bestFit="1" customWidth="1"/>
    <col min="6168" max="6168" width="19" style="201" customWidth="1"/>
    <col min="6169" max="6375" width="11.42578125" style="201" customWidth="1"/>
    <col min="6376" max="6378" width="7.28515625" style="201" customWidth="1"/>
    <col min="6379" max="6379" width="0" style="201" hidden="1" customWidth="1"/>
    <col min="6380" max="6380" width="7.28515625" style="201" customWidth="1"/>
    <col min="6381" max="6381" width="66.140625" style="201" customWidth="1"/>
    <col min="6382" max="6382" width="0" style="201" hidden="1" customWidth="1"/>
    <col min="6383" max="6383" width="28" style="201" customWidth="1"/>
    <col min="6384" max="6384" width="32.140625" style="201" customWidth="1"/>
    <col min="6385" max="6385" width="39.85546875" style="201" bestFit="1" customWidth="1"/>
    <col min="6386" max="6386" width="0" style="201" hidden="1" customWidth="1"/>
    <col min="6387" max="6387" width="7.28515625" style="201" customWidth="1"/>
    <col min="6388" max="6388" width="0" style="201" hidden="1" customWidth="1"/>
    <col min="6389" max="6389" width="7.28515625" style="201" customWidth="1"/>
    <col min="6390" max="6390" width="59.5703125" style="201" customWidth="1"/>
    <col min="6391" max="6391" width="0" style="201" hidden="1" customWidth="1"/>
    <col min="6392" max="6392" width="23.85546875" style="201" customWidth="1"/>
    <col min="6393" max="6393" width="27.42578125" style="201" customWidth="1"/>
    <col min="6394" max="6394" width="28" style="201" customWidth="1"/>
    <col min="6395" max="6397" width="0" style="201" hidden="1" customWidth="1"/>
    <col min="6398" max="6398" width="7.28515625" style="201" customWidth="1"/>
    <col min="6399" max="6399" width="6.140625" style="201" bestFit="1" customWidth="1"/>
    <col min="6400" max="6400" width="76.85546875" style="201"/>
    <col min="6401" max="6401" width="7.28515625" style="201" customWidth="1"/>
    <col min="6402" max="6402" width="6.140625" style="201" bestFit="1" customWidth="1"/>
    <col min="6403" max="6403" width="78" style="201" customWidth="1"/>
    <col min="6404" max="6404" width="20.7109375" style="201" customWidth="1"/>
    <col min="6405" max="6405" width="26" style="201" customWidth="1"/>
    <col min="6406" max="6406" width="37" style="201" bestFit="1" customWidth="1"/>
    <col min="6407" max="6415" width="0" style="201" hidden="1" customWidth="1"/>
    <col min="6416" max="6418" width="22.7109375" style="201" bestFit="1" customWidth="1"/>
    <col min="6419" max="6419" width="25.28515625" style="201" bestFit="1" customWidth="1"/>
    <col min="6420" max="6420" width="21" style="201" bestFit="1" customWidth="1"/>
    <col min="6421" max="6421" width="8.28515625" style="201" customWidth="1"/>
    <col min="6422" max="6422" width="19" style="201" bestFit="1" customWidth="1"/>
    <col min="6423" max="6423" width="20.5703125" style="201" bestFit="1" customWidth="1"/>
    <col min="6424" max="6424" width="19" style="201" customWidth="1"/>
    <col min="6425" max="6631" width="11.42578125" style="201" customWidth="1"/>
    <col min="6632" max="6634" width="7.28515625" style="201" customWidth="1"/>
    <col min="6635" max="6635" width="0" style="201" hidden="1" customWidth="1"/>
    <col min="6636" max="6636" width="7.28515625" style="201" customWidth="1"/>
    <col min="6637" max="6637" width="66.140625" style="201" customWidth="1"/>
    <col min="6638" max="6638" width="0" style="201" hidden="1" customWidth="1"/>
    <col min="6639" max="6639" width="28" style="201" customWidth="1"/>
    <col min="6640" max="6640" width="32.140625" style="201" customWidth="1"/>
    <col min="6641" max="6641" width="39.85546875" style="201" bestFit="1" customWidth="1"/>
    <col min="6642" max="6642" width="0" style="201" hidden="1" customWidth="1"/>
    <col min="6643" max="6643" width="7.28515625" style="201" customWidth="1"/>
    <col min="6644" max="6644" width="0" style="201" hidden="1" customWidth="1"/>
    <col min="6645" max="6645" width="7.28515625" style="201" customWidth="1"/>
    <col min="6646" max="6646" width="59.5703125" style="201" customWidth="1"/>
    <col min="6647" max="6647" width="0" style="201" hidden="1" customWidth="1"/>
    <col min="6648" max="6648" width="23.85546875" style="201" customWidth="1"/>
    <col min="6649" max="6649" width="27.42578125" style="201" customWidth="1"/>
    <col min="6650" max="6650" width="28" style="201" customWidth="1"/>
    <col min="6651" max="6653" width="0" style="201" hidden="1" customWidth="1"/>
    <col min="6654" max="6654" width="7.28515625" style="201" customWidth="1"/>
    <col min="6655" max="6655" width="6.140625" style="201" bestFit="1" customWidth="1"/>
    <col min="6656" max="6656" width="76.85546875" style="201"/>
    <col min="6657" max="6657" width="7.28515625" style="201" customWidth="1"/>
    <col min="6658" max="6658" width="6.140625" style="201" bestFit="1" customWidth="1"/>
    <col min="6659" max="6659" width="78" style="201" customWidth="1"/>
    <col min="6660" max="6660" width="20.7109375" style="201" customWidth="1"/>
    <col min="6661" max="6661" width="26" style="201" customWidth="1"/>
    <col min="6662" max="6662" width="37" style="201" bestFit="1" customWidth="1"/>
    <col min="6663" max="6671" width="0" style="201" hidden="1" customWidth="1"/>
    <col min="6672" max="6674" width="22.7109375" style="201" bestFit="1" customWidth="1"/>
    <col min="6675" max="6675" width="25.28515625" style="201" bestFit="1" customWidth="1"/>
    <col min="6676" max="6676" width="21" style="201" bestFit="1" customWidth="1"/>
    <col min="6677" max="6677" width="8.28515625" style="201" customWidth="1"/>
    <col min="6678" max="6678" width="19" style="201" bestFit="1" customWidth="1"/>
    <col min="6679" max="6679" width="20.5703125" style="201" bestFit="1" customWidth="1"/>
    <col min="6680" max="6680" width="19" style="201" customWidth="1"/>
    <col min="6681" max="6887" width="11.42578125" style="201" customWidth="1"/>
    <col min="6888" max="6890" width="7.28515625" style="201" customWidth="1"/>
    <col min="6891" max="6891" width="0" style="201" hidden="1" customWidth="1"/>
    <col min="6892" max="6892" width="7.28515625" style="201" customWidth="1"/>
    <col min="6893" max="6893" width="66.140625" style="201" customWidth="1"/>
    <col min="6894" max="6894" width="0" style="201" hidden="1" customWidth="1"/>
    <col min="6895" max="6895" width="28" style="201" customWidth="1"/>
    <col min="6896" max="6896" width="32.140625" style="201" customWidth="1"/>
    <col min="6897" max="6897" width="39.85546875" style="201" bestFit="1" customWidth="1"/>
    <col min="6898" max="6898" width="0" style="201" hidden="1" customWidth="1"/>
    <col min="6899" max="6899" width="7.28515625" style="201" customWidth="1"/>
    <col min="6900" max="6900" width="0" style="201" hidden="1" customWidth="1"/>
    <col min="6901" max="6901" width="7.28515625" style="201" customWidth="1"/>
    <col min="6902" max="6902" width="59.5703125" style="201" customWidth="1"/>
    <col min="6903" max="6903" width="0" style="201" hidden="1" customWidth="1"/>
    <col min="6904" max="6904" width="23.85546875" style="201" customWidth="1"/>
    <col min="6905" max="6905" width="27.42578125" style="201" customWidth="1"/>
    <col min="6906" max="6906" width="28" style="201" customWidth="1"/>
    <col min="6907" max="6909" width="0" style="201" hidden="1" customWidth="1"/>
    <col min="6910" max="6910" width="7.28515625" style="201" customWidth="1"/>
    <col min="6911" max="6911" width="6.140625" style="201" bestFit="1" customWidth="1"/>
    <col min="6912" max="6912" width="76.85546875" style="201"/>
    <col min="6913" max="6913" width="7.28515625" style="201" customWidth="1"/>
    <col min="6914" max="6914" width="6.140625" style="201" bestFit="1" customWidth="1"/>
    <col min="6915" max="6915" width="78" style="201" customWidth="1"/>
    <col min="6916" max="6916" width="20.7109375" style="201" customWidth="1"/>
    <col min="6917" max="6917" width="26" style="201" customWidth="1"/>
    <col min="6918" max="6918" width="37" style="201" bestFit="1" customWidth="1"/>
    <col min="6919" max="6927" width="0" style="201" hidden="1" customWidth="1"/>
    <col min="6928" max="6930" width="22.7109375" style="201" bestFit="1" customWidth="1"/>
    <col min="6931" max="6931" width="25.28515625" style="201" bestFit="1" customWidth="1"/>
    <col min="6932" max="6932" width="21" style="201" bestFit="1" customWidth="1"/>
    <col min="6933" max="6933" width="8.28515625" style="201" customWidth="1"/>
    <col min="6934" max="6934" width="19" style="201" bestFit="1" customWidth="1"/>
    <col min="6935" max="6935" width="20.5703125" style="201" bestFit="1" customWidth="1"/>
    <col min="6936" max="6936" width="19" style="201" customWidth="1"/>
    <col min="6937" max="7143" width="11.42578125" style="201" customWidth="1"/>
    <col min="7144" max="7146" width="7.28515625" style="201" customWidth="1"/>
    <col min="7147" max="7147" width="0" style="201" hidden="1" customWidth="1"/>
    <col min="7148" max="7148" width="7.28515625" style="201" customWidth="1"/>
    <col min="7149" max="7149" width="66.140625" style="201" customWidth="1"/>
    <col min="7150" max="7150" width="0" style="201" hidden="1" customWidth="1"/>
    <col min="7151" max="7151" width="28" style="201" customWidth="1"/>
    <col min="7152" max="7152" width="32.140625" style="201" customWidth="1"/>
    <col min="7153" max="7153" width="39.85546875" style="201" bestFit="1" customWidth="1"/>
    <col min="7154" max="7154" width="0" style="201" hidden="1" customWidth="1"/>
    <col min="7155" max="7155" width="7.28515625" style="201" customWidth="1"/>
    <col min="7156" max="7156" width="0" style="201" hidden="1" customWidth="1"/>
    <col min="7157" max="7157" width="7.28515625" style="201" customWidth="1"/>
    <col min="7158" max="7158" width="59.5703125" style="201" customWidth="1"/>
    <col min="7159" max="7159" width="0" style="201" hidden="1" customWidth="1"/>
    <col min="7160" max="7160" width="23.85546875" style="201" customWidth="1"/>
    <col min="7161" max="7161" width="27.42578125" style="201" customWidth="1"/>
    <col min="7162" max="7162" width="28" style="201" customWidth="1"/>
    <col min="7163" max="7165" width="0" style="201" hidden="1" customWidth="1"/>
    <col min="7166" max="7166" width="7.28515625" style="201" customWidth="1"/>
    <col min="7167" max="7167" width="6.140625" style="201" bestFit="1" customWidth="1"/>
    <col min="7168" max="7168" width="76.85546875" style="201"/>
    <col min="7169" max="7169" width="7.28515625" style="201" customWidth="1"/>
    <col min="7170" max="7170" width="6.140625" style="201" bestFit="1" customWidth="1"/>
    <col min="7171" max="7171" width="78" style="201" customWidth="1"/>
    <col min="7172" max="7172" width="20.7109375" style="201" customWidth="1"/>
    <col min="7173" max="7173" width="26" style="201" customWidth="1"/>
    <col min="7174" max="7174" width="37" style="201" bestFit="1" customWidth="1"/>
    <col min="7175" max="7183" width="0" style="201" hidden="1" customWidth="1"/>
    <col min="7184" max="7186" width="22.7109375" style="201" bestFit="1" customWidth="1"/>
    <col min="7187" max="7187" width="25.28515625" style="201" bestFit="1" customWidth="1"/>
    <col min="7188" max="7188" width="21" style="201" bestFit="1" customWidth="1"/>
    <col min="7189" max="7189" width="8.28515625" style="201" customWidth="1"/>
    <col min="7190" max="7190" width="19" style="201" bestFit="1" customWidth="1"/>
    <col min="7191" max="7191" width="20.5703125" style="201" bestFit="1" customWidth="1"/>
    <col min="7192" max="7192" width="19" style="201" customWidth="1"/>
    <col min="7193" max="7399" width="11.42578125" style="201" customWidth="1"/>
    <col min="7400" max="7402" width="7.28515625" style="201" customWidth="1"/>
    <col min="7403" max="7403" width="0" style="201" hidden="1" customWidth="1"/>
    <col min="7404" max="7404" width="7.28515625" style="201" customWidth="1"/>
    <col min="7405" max="7405" width="66.140625" style="201" customWidth="1"/>
    <col min="7406" max="7406" width="0" style="201" hidden="1" customWidth="1"/>
    <col min="7407" max="7407" width="28" style="201" customWidth="1"/>
    <col min="7408" max="7408" width="32.140625" style="201" customWidth="1"/>
    <col min="7409" max="7409" width="39.85546875" style="201" bestFit="1" customWidth="1"/>
    <col min="7410" max="7410" width="0" style="201" hidden="1" customWidth="1"/>
    <col min="7411" max="7411" width="7.28515625" style="201" customWidth="1"/>
    <col min="7412" max="7412" width="0" style="201" hidden="1" customWidth="1"/>
    <col min="7413" max="7413" width="7.28515625" style="201" customWidth="1"/>
    <col min="7414" max="7414" width="59.5703125" style="201" customWidth="1"/>
    <col min="7415" max="7415" width="0" style="201" hidden="1" customWidth="1"/>
    <col min="7416" max="7416" width="23.85546875" style="201" customWidth="1"/>
    <col min="7417" max="7417" width="27.42578125" style="201" customWidth="1"/>
    <col min="7418" max="7418" width="28" style="201" customWidth="1"/>
    <col min="7419" max="7421" width="0" style="201" hidden="1" customWidth="1"/>
    <col min="7422" max="7422" width="7.28515625" style="201" customWidth="1"/>
    <col min="7423" max="7423" width="6.140625" style="201" bestFit="1" customWidth="1"/>
    <col min="7424" max="7424" width="76.85546875" style="201"/>
    <col min="7425" max="7425" width="7.28515625" style="201" customWidth="1"/>
    <col min="7426" max="7426" width="6.140625" style="201" bestFit="1" customWidth="1"/>
    <col min="7427" max="7427" width="78" style="201" customWidth="1"/>
    <col min="7428" max="7428" width="20.7109375" style="201" customWidth="1"/>
    <col min="7429" max="7429" width="26" style="201" customWidth="1"/>
    <col min="7430" max="7430" width="37" style="201" bestFit="1" customWidth="1"/>
    <col min="7431" max="7439" width="0" style="201" hidden="1" customWidth="1"/>
    <col min="7440" max="7442" width="22.7109375" style="201" bestFit="1" customWidth="1"/>
    <col min="7443" max="7443" width="25.28515625" style="201" bestFit="1" customWidth="1"/>
    <col min="7444" max="7444" width="21" style="201" bestFit="1" customWidth="1"/>
    <col min="7445" max="7445" width="8.28515625" style="201" customWidth="1"/>
    <col min="7446" max="7446" width="19" style="201" bestFit="1" customWidth="1"/>
    <col min="7447" max="7447" width="20.5703125" style="201" bestFit="1" customWidth="1"/>
    <col min="7448" max="7448" width="19" style="201" customWidth="1"/>
    <col min="7449" max="7655" width="11.42578125" style="201" customWidth="1"/>
    <col min="7656" max="7658" width="7.28515625" style="201" customWidth="1"/>
    <col min="7659" max="7659" width="0" style="201" hidden="1" customWidth="1"/>
    <col min="7660" max="7660" width="7.28515625" style="201" customWidth="1"/>
    <col min="7661" max="7661" width="66.140625" style="201" customWidth="1"/>
    <col min="7662" max="7662" width="0" style="201" hidden="1" customWidth="1"/>
    <col min="7663" max="7663" width="28" style="201" customWidth="1"/>
    <col min="7664" max="7664" width="32.140625" style="201" customWidth="1"/>
    <col min="7665" max="7665" width="39.85546875" style="201" bestFit="1" customWidth="1"/>
    <col min="7666" max="7666" width="0" style="201" hidden="1" customWidth="1"/>
    <col min="7667" max="7667" width="7.28515625" style="201" customWidth="1"/>
    <col min="7668" max="7668" width="0" style="201" hidden="1" customWidth="1"/>
    <col min="7669" max="7669" width="7.28515625" style="201" customWidth="1"/>
    <col min="7670" max="7670" width="59.5703125" style="201" customWidth="1"/>
    <col min="7671" max="7671" width="0" style="201" hidden="1" customWidth="1"/>
    <col min="7672" max="7672" width="23.85546875" style="201" customWidth="1"/>
    <col min="7673" max="7673" width="27.42578125" style="201" customWidth="1"/>
    <col min="7674" max="7674" width="28" style="201" customWidth="1"/>
    <col min="7675" max="7677" width="0" style="201" hidden="1" customWidth="1"/>
    <col min="7678" max="7678" width="7.28515625" style="201" customWidth="1"/>
    <col min="7679" max="7679" width="6.140625" style="201" bestFit="1" customWidth="1"/>
    <col min="7680" max="7680" width="76.85546875" style="201"/>
    <col min="7681" max="7681" width="7.28515625" style="201" customWidth="1"/>
    <col min="7682" max="7682" width="6.140625" style="201" bestFit="1" customWidth="1"/>
    <col min="7683" max="7683" width="78" style="201" customWidth="1"/>
    <col min="7684" max="7684" width="20.7109375" style="201" customWidth="1"/>
    <col min="7685" max="7685" width="26" style="201" customWidth="1"/>
    <col min="7686" max="7686" width="37" style="201" bestFit="1" customWidth="1"/>
    <col min="7687" max="7695" width="0" style="201" hidden="1" customWidth="1"/>
    <col min="7696" max="7698" width="22.7109375" style="201" bestFit="1" customWidth="1"/>
    <col min="7699" max="7699" width="25.28515625" style="201" bestFit="1" customWidth="1"/>
    <col min="7700" max="7700" width="21" style="201" bestFit="1" customWidth="1"/>
    <col min="7701" max="7701" width="8.28515625" style="201" customWidth="1"/>
    <col min="7702" max="7702" width="19" style="201" bestFit="1" customWidth="1"/>
    <col min="7703" max="7703" width="20.5703125" style="201" bestFit="1" customWidth="1"/>
    <col min="7704" max="7704" width="19" style="201" customWidth="1"/>
    <col min="7705" max="7911" width="11.42578125" style="201" customWidth="1"/>
    <col min="7912" max="7914" width="7.28515625" style="201" customWidth="1"/>
    <col min="7915" max="7915" width="0" style="201" hidden="1" customWidth="1"/>
    <col min="7916" max="7916" width="7.28515625" style="201" customWidth="1"/>
    <col min="7917" max="7917" width="66.140625" style="201" customWidth="1"/>
    <col min="7918" max="7918" width="0" style="201" hidden="1" customWidth="1"/>
    <col min="7919" max="7919" width="28" style="201" customWidth="1"/>
    <col min="7920" max="7920" width="32.140625" style="201" customWidth="1"/>
    <col min="7921" max="7921" width="39.85546875" style="201" bestFit="1" customWidth="1"/>
    <col min="7922" max="7922" width="0" style="201" hidden="1" customWidth="1"/>
    <col min="7923" max="7923" width="7.28515625" style="201" customWidth="1"/>
    <col min="7924" max="7924" width="0" style="201" hidden="1" customWidth="1"/>
    <col min="7925" max="7925" width="7.28515625" style="201" customWidth="1"/>
    <col min="7926" max="7926" width="59.5703125" style="201" customWidth="1"/>
    <col min="7927" max="7927" width="0" style="201" hidden="1" customWidth="1"/>
    <col min="7928" max="7928" width="23.85546875" style="201" customWidth="1"/>
    <col min="7929" max="7929" width="27.42578125" style="201" customWidth="1"/>
    <col min="7930" max="7930" width="28" style="201" customWidth="1"/>
    <col min="7931" max="7933" width="0" style="201" hidden="1" customWidth="1"/>
    <col min="7934" max="7934" width="7.28515625" style="201" customWidth="1"/>
    <col min="7935" max="7935" width="6.140625" style="201" bestFit="1" customWidth="1"/>
    <col min="7936" max="7936" width="76.85546875" style="201"/>
    <col min="7937" max="7937" width="7.28515625" style="201" customWidth="1"/>
    <col min="7938" max="7938" width="6.140625" style="201" bestFit="1" customWidth="1"/>
    <col min="7939" max="7939" width="78" style="201" customWidth="1"/>
    <col min="7940" max="7940" width="20.7109375" style="201" customWidth="1"/>
    <col min="7941" max="7941" width="26" style="201" customWidth="1"/>
    <col min="7942" max="7942" width="37" style="201" bestFit="1" customWidth="1"/>
    <col min="7943" max="7951" width="0" style="201" hidden="1" customWidth="1"/>
    <col min="7952" max="7954" width="22.7109375" style="201" bestFit="1" customWidth="1"/>
    <col min="7955" max="7955" width="25.28515625" style="201" bestFit="1" customWidth="1"/>
    <col min="7956" max="7956" width="21" style="201" bestFit="1" customWidth="1"/>
    <col min="7957" max="7957" width="8.28515625" style="201" customWidth="1"/>
    <col min="7958" max="7958" width="19" style="201" bestFit="1" customWidth="1"/>
    <col min="7959" max="7959" width="20.5703125" style="201" bestFit="1" customWidth="1"/>
    <col min="7960" max="7960" width="19" style="201" customWidth="1"/>
    <col min="7961" max="8167" width="11.42578125" style="201" customWidth="1"/>
    <col min="8168" max="8170" width="7.28515625" style="201" customWidth="1"/>
    <col min="8171" max="8171" width="0" style="201" hidden="1" customWidth="1"/>
    <col min="8172" max="8172" width="7.28515625" style="201" customWidth="1"/>
    <col min="8173" max="8173" width="66.140625" style="201" customWidth="1"/>
    <col min="8174" max="8174" width="0" style="201" hidden="1" customWidth="1"/>
    <col min="8175" max="8175" width="28" style="201" customWidth="1"/>
    <col min="8176" max="8176" width="32.140625" style="201" customWidth="1"/>
    <col min="8177" max="8177" width="39.85546875" style="201" bestFit="1" customWidth="1"/>
    <col min="8178" max="8178" width="0" style="201" hidden="1" customWidth="1"/>
    <col min="8179" max="8179" width="7.28515625" style="201" customWidth="1"/>
    <col min="8180" max="8180" width="0" style="201" hidden="1" customWidth="1"/>
    <col min="8181" max="8181" width="7.28515625" style="201" customWidth="1"/>
    <col min="8182" max="8182" width="59.5703125" style="201" customWidth="1"/>
    <col min="8183" max="8183" width="0" style="201" hidden="1" customWidth="1"/>
    <col min="8184" max="8184" width="23.85546875" style="201" customWidth="1"/>
    <col min="8185" max="8185" width="27.42578125" style="201" customWidth="1"/>
    <col min="8186" max="8186" width="28" style="201" customWidth="1"/>
    <col min="8187" max="8189" width="0" style="201" hidden="1" customWidth="1"/>
    <col min="8190" max="8190" width="7.28515625" style="201" customWidth="1"/>
    <col min="8191" max="8191" width="6.140625" style="201" bestFit="1" customWidth="1"/>
    <col min="8192" max="8192" width="76.85546875" style="201"/>
    <col min="8193" max="8193" width="7.28515625" style="201" customWidth="1"/>
    <col min="8194" max="8194" width="6.140625" style="201" bestFit="1" customWidth="1"/>
    <col min="8195" max="8195" width="78" style="201" customWidth="1"/>
    <col min="8196" max="8196" width="20.7109375" style="201" customWidth="1"/>
    <col min="8197" max="8197" width="26" style="201" customWidth="1"/>
    <col min="8198" max="8198" width="37" style="201" bestFit="1" customWidth="1"/>
    <col min="8199" max="8207" width="0" style="201" hidden="1" customWidth="1"/>
    <col min="8208" max="8210" width="22.7109375" style="201" bestFit="1" customWidth="1"/>
    <col min="8211" max="8211" width="25.28515625" style="201" bestFit="1" customWidth="1"/>
    <col min="8212" max="8212" width="21" style="201" bestFit="1" customWidth="1"/>
    <col min="8213" max="8213" width="8.28515625" style="201" customWidth="1"/>
    <col min="8214" max="8214" width="19" style="201" bestFit="1" customWidth="1"/>
    <col min="8215" max="8215" width="20.5703125" style="201" bestFit="1" customWidth="1"/>
    <col min="8216" max="8216" width="19" style="201" customWidth="1"/>
    <col min="8217" max="8423" width="11.42578125" style="201" customWidth="1"/>
    <col min="8424" max="8426" width="7.28515625" style="201" customWidth="1"/>
    <col min="8427" max="8427" width="0" style="201" hidden="1" customWidth="1"/>
    <col min="8428" max="8428" width="7.28515625" style="201" customWidth="1"/>
    <col min="8429" max="8429" width="66.140625" style="201" customWidth="1"/>
    <col min="8430" max="8430" width="0" style="201" hidden="1" customWidth="1"/>
    <col min="8431" max="8431" width="28" style="201" customWidth="1"/>
    <col min="8432" max="8432" width="32.140625" style="201" customWidth="1"/>
    <col min="8433" max="8433" width="39.85546875" style="201" bestFit="1" customWidth="1"/>
    <col min="8434" max="8434" width="0" style="201" hidden="1" customWidth="1"/>
    <col min="8435" max="8435" width="7.28515625" style="201" customWidth="1"/>
    <col min="8436" max="8436" width="0" style="201" hidden="1" customWidth="1"/>
    <col min="8437" max="8437" width="7.28515625" style="201" customWidth="1"/>
    <col min="8438" max="8438" width="59.5703125" style="201" customWidth="1"/>
    <col min="8439" max="8439" width="0" style="201" hidden="1" customWidth="1"/>
    <col min="8440" max="8440" width="23.85546875" style="201" customWidth="1"/>
    <col min="8441" max="8441" width="27.42578125" style="201" customWidth="1"/>
    <col min="8442" max="8442" width="28" style="201" customWidth="1"/>
    <col min="8443" max="8445" width="0" style="201" hidden="1" customWidth="1"/>
    <col min="8446" max="8446" width="7.28515625" style="201" customWidth="1"/>
    <col min="8447" max="8447" width="6.140625" style="201" bestFit="1" customWidth="1"/>
    <col min="8448" max="8448" width="76.85546875" style="201"/>
    <col min="8449" max="8449" width="7.28515625" style="201" customWidth="1"/>
    <col min="8450" max="8450" width="6.140625" style="201" bestFit="1" customWidth="1"/>
    <col min="8451" max="8451" width="78" style="201" customWidth="1"/>
    <col min="8452" max="8452" width="20.7109375" style="201" customWidth="1"/>
    <col min="8453" max="8453" width="26" style="201" customWidth="1"/>
    <col min="8454" max="8454" width="37" style="201" bestFit="1" customWidth="1"/>
    <col min="8455" max="8463" width="0" style="201" hidden="1" customWidth="1"/>
    <col min="8464" max="8466" width="22.7109375" style="201" bestFit="1" customWidth="1"/>
    <col min="8467" max="8467" width="25.28515625" style="201" bestFit="1" customWidth="1"/>
    <col min="8468" max="8468" width="21" style="201" bestFit="1" customWidth="1"/>
    <col min="8469" max="8469" width="8.28515625" style="201" customWidth="1"/>
    <col min="8470" max="8470" width="19" style="201" bestFit="1" customWidth="1"/>
    <col min="8471" max="8471" width="20.5703125" style="201" bestFit="1" customWidth="1"/>
    <col min="8472" max="8472" width="19" style="201" customWidth="1"/>
    <col min="8473" max="8679" width="11.42578125" style="201" customWidth="1"/>
    <col min="8680" max="8682" width="7.28515625" style="201" customWidth="1"/>
    <col min="8683" max="8683" width="0" style="201" hidden="1" customWidth="1"/>
    <col min="8684" max="8684" width="7.28515625" style="201" customWidth="1"/>
    <col min="8685" max="8685" width="66.140625" style="201" customWidth="1"/>
    <col min="8686" max="8686" width="0" style="201" hidden="1" customWidth="1"/>
    <col min="8687" max="8687" width="28" style="201" customWidth="1"/>
    <col min="8688" max="8688" width="32.140625" style="201" customWidth="1"/>
    <col min="8689" max="8689" width="39.85546875" style="201" bestFit="1" customWidth="1"/>
    <col min="8690" max="8690" width="0" style="201" hidden="1" customWidth="1"/>
    <col min="8691" max="8691" width="7.28515625" style="201" customWidth="1"/>
    <col min="8692" max="8692" width="0" style="201" hidden="1" customWidth="1"/>
    <col min="8693" max="8693" width="7.28515625" style="201" customWidth="1"/>
    <col min="8694" max="8694" width="59.5703125" style="201" customWidth="1"/>
    <col min="8695" max="8695" width="0" style="201" hidden="1" customWidth="1"/>
    <col min="8696" max="8696" width="23.85546875" style="201" customWidth="1"/>
    <col min="8697" max="8697" width="27.42578125" style="201" customWidth="1"/>
    <col min="8698" max="8698" width="28" style="201" customWidth="1"/>
    <col min="8699" max="8701" width="0" style="201" hidden="1" customWidth="1"/>
    <col min="8702" max="8702" width="7.28515625" style="201" customWidth="1"/>
    <col min="8703" max="8703" width="6.140625" style="201" bestFit="1" customWidth="1"/>
    <col min="8704" max="8704" width="76.85546875" style="201"/>
    <col min="8705" max="8705" width="7.28515625" style="201" customWidth="1"/>
    <col min="8706" max="8706" width="6.140625" style="201" bestFit="1" customWidth="1"/>
    <col min="8707" max="8707" width="78" style="201" customWidth="1"/>
    <col min="8708" max="8708" width="20.7109375" style="201" customWidth="1"/>
    <col min="8709" max="8709" width="26" style="201" customWidth="1"/>
    <col min="8710" max="8710" width="37" style="201" bestFit="1" customWidth="1"/>
    <col min="8711" max="8719" width="0" style="201" hidden="1" customWidth="1"/>
    <col min="8720" max="8722" width="22.7109375" style="201" bestFit="1" customWidth="1"/>
    <col min="8723" max="8723" width="25.28515625" style="201" bestFit="1" customWidth="1"/>
    <col min="8724" max="8724" width="21" style="201" bestFit="1" customWidth="1"/>
    <col min="8725" max="8725" width="8.28515625" style="201" customWidth="1"/>
    <col min="8726" max="8726" width="19" style="201" bestFit="1" customWidth="1"/>
    <col min="8727" max="8727" width="20.5703125" style="201" bestFit="1" customWidth="1"/>
    <col min="8728" max="8728" width="19" style="201" customWidth="1"/>
    <col min="8729" max="8935" width="11.42578125" style="201" customWidth="1"/>
    <col min="8936" max="8938" width="7.28515625" style="201" customWidth="1"/>
    <col min="8939" max="8939" width="0" style="201" hidden="1" customWidth="1"/>
    <col min="8940" max="8940" width="7.28515625" style="201" customWidth="1"/>
    <col min="8941" max="8941" width="66.140625" style="201" customWidth="1"/>
    <col min="8942" max="8942" width="0" style="201" hidden="1" customWidth="1"/>
    <col min="8943" max="8943" width="28" style="201" customWidth="1"/>
    <col min="8944" max="8944" width="32.140625" style="201" customWidth="1"/>
    <col min="8945" max="8945" width="39.85546875" style="201" bestFit="1" customWidth="1"/>
    <col min="8946" max="8946" width="0" style="201" hidden="1" customWidth="1"/>
    <col min="8947" max="8947" width="7.28515625" style="201" customWidth="1"/>
    <col min="8948" max="8948" width="0" style="201" hidden="1" customWidth="1"/>
    <col min="8949" max="8949" width="7.28515625" style="201" customWidth="1"/>
    <col min="8950" max="8950" width="59.5703125" style="201" customWidth="1"/>
    <col min="8951" max="8951" width="0" style="201" hidden="1" customWidth="1"/>
    <col min="8952" max="8952" width="23.85546875" style="201" customWidth="1"/>
    <col min="8953" max="8953" width="27.42578125" style="201" customWidth="1"/>
    <col min="8954" max="8954" width="28" style="201" customWidth="1"/>
    <col min="8955" max="8957" width="0" style="201" hidden="1" customWidth="1"/>
    <col min="8958" max="8958" width="7.28515625" style="201" customWidth="1"/>
    <col min="8959" max="8959" width="6.140625" style="201" bestFit="1" customWidth="1"/>
    <col min="8960" max="8960" width="76.85546875" style="201"/>
    <col min="8961" max="8961" width="7.28515625" style="201" customWidth="1"/>
    <col min="8962" max="8962" width="6.140625" style="201" bestFit="1" customWidth="1"/>
    <col min="8963" max="8963" width="78" style="201" customWidth="1"/>
    <col min="8964" max="8964" width="20.7109375" style="201" customWidth="1"/>
    <col min="8965" max="8965" width="26" style="201" customWidth="1"/>
    <col min="8966" max="8966" width="37" style="201" bestFit="1" customWidth="1"/>
    <col min="8967" max="8975" width="0" style="201" hidden="1" customWidth="1"/>
    <col min="8976" max="8978" width="22.7109375" style="201" bestFit="1" customWidth="1"/>
    <col min="8979" max="8979" width="25.28515625" style="201" bestFit="1" customWidth="1"/>
    <col min="8980" max="8980" width="21" style="201" bestFit="1" customWidth="1"/>
    <col min="8981" max="8981" width="8.28515625" style="201" customWidth="1"/>
    <col min="8982" max="8982" width="19" style="201" bestFit="1" customWidth="1"/>
    <col min="8983" max="8983" width="20.5703125" style="201" bestFit="1" customWidth="1"/>
    <col min="8984" max="8984" width="19" style="201" customWidth="1"/>
    <col min="8985" max="9191" width="11.42578125" style="201" customWidth="1"/>
    <col min="9192" max="9194" width="7.28515625" style="201" customWidth="1"/>
    <col min="9195" max="9195" width="0" style="201" hidden="1" customWidth="1"/>
    <col min="9196" max="9196" width="7.28515625" style="201" customWidth="1"/>
    <col min="9197" max="9197" width="66.140625" style="201" customWidth="1"/>
    <col min="9198" max="9198" width="0" style="201" hidden="1" customWidth="1"/>
    <col min="9199" max="9199" width="28" style="201" customWidth="1"/>
    <col min="9200" max="9200" width="32.140625" style="201" customWidth="1"/>
    <col min="9201" max="9201" width="39.85546875" style="201" bestFit="1" customWidth="1"/>
    <col min="9202" max="9202" width="0" style="201" hidden="1" customWidth="1"/>
    <col min="9203" max="9203" width="7.28515625" style="201" customWidth="1"/>
    <col min="9204" max="9204" width="0" style="201" hidden="1" customWidth="1"/>
    <col min="9205" max="9205" width="7.28515625" style="201" customWidth="1"/>
    <col min="9206" max="9206" width="59.5703125" style="201" customWidth="1"/>
    <col min="9207" max="9207" width="0" style="201" hidden="1" customWidth="1"/>
    <col min="9208" max="9208" width="23.85546875" style="201" customWidth="1"/>
    <col min="9209" max="9209" width="27.42578125" style="201" customWidth="1"/>
    <col min="9210" max="9210" width="28" style="201" customWidth="1"/>
    <col min="9211" max="9213" width="0" style="201" hidden="1" customWidth="1"/>
    <col min="9214" max="9214" width="7.28515625" style="201" customWidth="1"/>
    <col min="9215" max="9215" width="6.140625" style="201" bestFit="1" customWidth="1"/>
    <col min="9216" max="9216" width="76.85546875" style="201"/>
    <col min="9217" max="9217" width="7.28515625" style="201" customWidth="1"/>
    <col min="9218" max="9218" width="6.140625" style="201" bestFit="1" customWidth="1"/>
    <col min="9219" max="9219" width="78" style="201" customWidth="1"/>
    <col min="9220" max="9220" width="20.7109375" style="201" customWidth="1"/>
    <col min="9221" max="9221" width="26" style="201" customWidth="1"/>
    <col min="9222" max="9222" width="37" style="201" bestFit="1" customWidth="1"/>
    <col min="9223" max="9231" width="0" style="201" hidden="1" customWidth="1"/>
    <col min="9232" max="9234" width="22.7109375" style="201" bestFit="1" customWidth="1"/>
    <col min="9235" max="9235" width="25.28515625" style="201" bestFit="1" customWidth="1"/>
    <col min="9236" max="9236" width="21" style="201" bestFit="1" customWidth="1"/>
    <col min="9237" max="9237" width="8.28515625" style="201" customWidth="1"/>
    <col min="9238" max="9238" width="19" style="201" bestFit="1" customWidth="1"/>
    <col min="9239" max="9239" width="20.5703125" style="201" bestFit="1" customWidth="1"/>
    <col min="9240" max="9240" width="19" style="201" customWidth="1"/>
    <col min="9241" max="9447" width="11.42578125" style="201" customWidth="1"/>
    <col min="9448" max="9450" width="7.28515625" style="201" customWidth="1"/>
    <col min="9451" max="9451" width="0" style="201" hidden="1" customWidth="1"/>
    <col min="9452" max="9452" width="7.28515625" style="201" customWidth="1"/>
    <col min="9453" max="9453" width="66.140625" style="201" customWidth="1"/>
    <col min="9454" max="9454" width="0" style="201" hidden="1" customWidth="1"/>
    <col min="9455" max="9455" width="28" style="201" customWidth="1"/>
    <col min="9456" max="9456" width="32.140625" style="201" customWidth="1"/>
    <col min="9457" max="9457" width="39.85546875" style="201" bestFit="1" customWidth="1"/>
    <col min="9458" max="9458" width="0" style="201" hidden="1" customWidth="1"/>
    <col min="9459" max="9459" width="7.28515625" style="201" customWidth="1"/>
    <col min="9460" max="9460" width="0" style="201" hidden="1" customWidth="1"/>
    <col min="9461" max="9461" width="7.28515625" style="201" customWidth="1"/>
    <col min="9462" max="9462" width="59.5703125" style="201" customWidth="1"/>
    <col min="9463" max="9463" width="0" style="201" hidden="1" customWidth="1"/>
    <col min="9464" max="9464" width="23.85546875" style="201" customWidth="1"/>
    <col min="9465" max="9465" width="27.42578125" style="201" customWidth="1"/>
    <col min="9466" max="9466" width="28" style="201" customWidth="1"/>
    <col min="9467" max="9469" width="0" style="201" hidden="1" customWidth="1"/>
    <col min="9470" max="9470" width="7.28515625" style="201" customWidth="1"/>
    <col min="9471" max="9471" width="6.140625" style="201" bestFit="1" customWidth="1"/>
    <col min="9472" max="9472" width="76.85546875" style="201"/>
    <col min="9473" max="9473" width="7.28515625" style="201" customWidth="1"/>
    <col min="9474" max="9474" width="6.140625" style="201" bestFit="1" customWidth="1"/>
    <col min="9475" max="9475" width="78" style="201" customWidth="1"/>
    <col min="9476" max="9476" width="20.7109375" style="201" customWidth="1"/>
    <col min="9477" max="9477" width="26" style="201" customWidth="1"/>
    <col min="9478" max="9478" width="37" style="201" bestFit="1" customWidth="1"/>
    <col min="9479" max="9487" width="0" style="201" hidden="1" customWidth="1"/>
    <col min="9488" max="9490" width="22.7109375" style="201" bestFit="1" customWidth="1"/>
    <col min="9491" max="9491" width="25.28515625" style="201" bestFit="1" customWidth="1"/>
    <col min="9492" max="9492" width="21" style="201" bestFit="1" customWidth="1"/>
    <col min="9493" max="9493" width="8.28515625" style="201" customWidth="1"/>
    <col min="9494" max="9494" width="19" style="201" bestFit="1" customWidth="1"/>
    <col min="9495" max="9495" width="20.5703125" style="201" bestFit="1" customWidth="1"/>
    <col min="9496" max="9496" width="19" style="201" customWidth="1"/>
    <col min="9497" max="9703" width="11.42578125" style="201" customWidth="1"/>
    <col min="9704" max="9706" width="7.28515625" style="201" customWidth="1"/>
    <col min="9707" max="9707" width="0" style="201" hidden="1" customWidth="1"/>
    <col min="9708" max="9708" width="7.28515625" style="201" customWidth="1"/>
    <col min="9709" max="9709" width="66.140625" style="201" customWidth="1"/>
    <col min="9710" max="9710" width="0" style="201" hidden="1" customWidth="1"/>
    <col min="9711" max="9711" width="28" style="201" customWidth="1"/>
    <col min="9712" max="9712" width="32.140625" style="201" customWidth="1"/>
    <col min="9713" max="9713" width="39.85546875" style="201" bestFit="1" customWidth="1"/>
    <col min="9714" max="9714" width="0" style="201" hidden="1" customWidth="1"/>
    <col min="9715" max="9715" width="7.28515625" style="201" customWidth="1"/>
    <col min="9716" max="9716" width="0" style="201" hidden="1" customWidth="1"/>
    <col min="9717" max="9717" width="7.28515625" style="201" customWidth="1"/>
    <col min="9718" max="9718" width="59.5703125" style="201" customWidth="1"/>
    <col min="9719" max="9719" width="0" style="201" hidden="1" customWidth="1"/>
    <col min="9720" max="9720" width="23.85546875" style="201" customWidth="1"/>
    <col min="9721" max="9721" width="27.42578125" style="201" customWidth="1"/>
    <col min="9722" max="9722" width="28" style="201" customWidth="1"/>
    <col min="9723" max="9725" width="0" style="201" hidden="1" customWidth="1"/>
    <col min="9726" max="9726" width="7.28515625" style="201" customWidth="1"/>
    <col min="9727" max="9727" width="6.140625" style="201" bestFit="1" customWidth="1"/>
    <col min="9728" max="9728" width="76.85546875" style="201"/>
    <col min="9729" max="9729" width="7.28515625" style="201" customWidth="1"/>
    <col min="9730" max="9730" width="6.140625" style="201" bestFit="1" customWidth="1"/>
    <col min="9731" max="9731" width="78" style="201" customWidth="1"/>
    <col min="9732" max="9732" width="20.7109375" style="201" customWidth="1"/>
    <col min="9733" max="9733" width="26" style="201" customWidth="1"/>
    <col min="9734" max="9734" width="37" style="201" bestFit="1" customWidth="1"/>
    <col min="9735" max="9743" width="0" style="201" hidden="1" customWidth="1"/>
    <col min="9744" max="9746" width="22.7109375" style="201" bestFit="1" customWidth="1"/>
    <col min="9747" max="9747" width="25.28515625" style="201" bestFit="1" customWidth="1"/>
    <col min="9748" max="9748" width="21" style="201" bestFit="1" customWidth="1"/>
    <col min="9749" max="9749" width="8.28515625" style="201" customWidth="1"/>
    <col min="9750" max="9750" width="19" style="201" bestFit="1" customWidth="1"/>
    <col min="9751" max="9751" width="20.5703125" style="201" bestFit="1" customWidth="1"/>
    <col min="9752" max="9752" width="19" style="201" customWidth="1"/>
    <col min="9753" max="9959" width="11.42578125" style="201" customWidth="1"/>
    <col min="9960" max="9962" width="7.28515625" style="201" customWidth="1"/>
    <col min="9963" max="9963" width="0" style="201" hidden="1" customWidth="1"/>
    <col min="9964" max="9964" width="7.28515625" style="201" customWidth="1"/>
    <col min="9965" max="9965" width="66.140625" style="201" customWidth="1"/>
    <col min="9966" max="9966" width="0" style="201" hidden="1" customWidth="1"/>
    <col min="9967" max="9967" width="28" style="201" customWidth="1"/>
    <col min="9968" max="9968" width="32.140625" style="201" customWidth="1"/>
    <col min="9969" max="9969" width="39.85546875" style="201" bestFit="1" customWidth="1"/>
    <col min="9970" max="9970" width="0" style="201" hidden="1" customWidth="1"/>
    <col min="9971" max="9971" width="7.28515625" style="201" customWidth="1"/>
    <col min="9972" max="9972" width="0" style="201" hidden="1" customWidth="1"/>
    <col min="9973" max="9973" width="7.28515625" style="201" customWidth="1"/>
    <col min="9974" max="9974" width="59.5703125" style="201" customWidth="1"/>
    <col min="9975" max="9975" width="0" style="201" hidden="1" customWidth="1"/>
    <col min="9976" max="9976" width="23.85546875" style="201" customWidth="1"/>
    <col min="9977" max="9977" width="27.42578125" style="201" customWidth="1"/>
    <col min="9978" max="9978" width="28" style="201" customWidth="1"/>
    <col min="9979" max="9981" width="0" style="201" hidden="1" customWidth="1"/>
    <col min="9982" max="9982" width="7.28515625" style="201" customWidth="1"/>
    <col min="9983" max="9983" width="6.140625" style="201" bestFit="1" customWidth="1"/>
    <col min="9984" max="9984" width="76.85546875" style="201"/>
    <col min="9985" max="9985" width="7.28515625" style="201" customWidth="1"/>
    <col min="9986" max="9986" width="6.140625" style="201" bestFit="1" customWidth="1"/>
    <col min="9987" max="9987" width="78" style="201" customWidth="1"/>
    <col min="9988" max="9988" width="20.7109375" style="201" customWidth="1"/>
    <col min="9989" max="9989" width="26" style="201" customWidth="1"/>
    <col min="9990" max="9990" width="37" style="201" bestFit="1" customWidth="1"/>
    <col min="9991" max="9999" width="0" style="201" hidden="1" customWidth="1"/>
    <col min="10000" max="10002" width="22.7109375" style="201" bestFit="1" customWidth="1"/>
    <col min="10003" max="10003" width="25.28515625" style="201" bestFit="1" customWidth="1"/>
    <col min="10004" max="10004" width="21" style="201" bestFit="1" customWidth="1"/>
    <col min="10005" max="10005" width="8.28515625" style="201" customWidth="1"/>
    <col min="10006" max="10006" width="19" style="201" bestFit="1" customWidth="1"/>
    <col min="10007" max="10007" width="20.5703125" style="201" bestFit="1" customWidth="1"/>
    <col min="10008" max="10008" width="19" style="201" customWidth="1"/>
    <col min="10009" max="10215" width="11.42578125" style="201" customWidth="1"/>
    <col min="10216" max="10218" width="7.28515625" style="201" customWidth="1"/>
    <col min="10219" max="10219" width="0" style="201" hidden="1" customWidth="1"/>
    <col min="10220" max="10220" width="7.28515625" style="201" customWidth="1"/>
    <col min="10221" max="10221" width="66.140625" style="201" customWidth="1"/>
    <col min="10222" max="10222" width="0" style="201" hidden="1" customWidth="1"/>
    <col min="10223" max="10223" width="28" style="201" customWidth="1"/>
    <col min="10224" max="10224" width="32.140625" style="201" customWidth="1"/>
    <col min="10225" max="10225" width="39.85546875" style="201" bestFit="1" customWidth="1"/>
    <col min="10226" max="10226" width="0" style="201" hidden="1" customWidth="1"/>
    <col min="10227" max="10227" width="7.28515625" style="201" customWidth="1"/>
    <col min="10228" max="10228" width="0" style="201" hidden="1" customWidth="1"/>
    <col min="10229" max="10229" width="7.28515625" style="201" customWidth="1"/>
    <col min="10230" max="10230" width="59.5703125" style="201" customWidth="1"/>
    <col min="10231" max="10231" width="0" style="201" hidden="1" customWidth="1"/>
    <col min="10232" max="10232" width="23.85546875" style="201" customWidth="1"/>
    <col min="10233" max="10233" width="27.42578125" style="201" customWidth="1"/>
    <col min="10234" max="10234" width="28" style="201" customWidth="1"/>
    <col min="10235" max="10237" width="0" style="201" hidden="1" customWidth="1"/>
    <col min="10238" max="10238" width="7.28515625" style="201" customWidth="1"/>
    <col min="10239" max="10239" width="6.140625" style="201" bestFit="1" customWidth="1"/>
    <col min="10240" max="10240" width="76.85546875" style="201"/>
    <col min="10241" max="10241" width="7.28515625" style="201" customWidth="1"/>
    <col min="10242" max="10242" width="6.140625" style="201" bestFit="1" customWidth="1"/>
    <col min="10243" max="10243" width="78" style="201" customWidth="1"/>
    <col min="10244" max="10244" width="20.7109375" style="201" customWidth="1"/>
    <col min="10245" max="10245" width="26" style="201" customWidth="1"/>
    <col min="10246" max="10246" width="37" style="201" bestFit="1" customWidth="1"/>
    <col min="10247" max="10255" width="0" style="201" hidden="1" customWidth="1"/>
    <col min="10256" max="10258" width="22.7109375" style="201" bestFit="1" customWidth="1"/>
    <col min="10259" max="10259" width="25.28515625" style="201" bestFit="1" customWidth="1"/>
    <col min="10260" max="10260" width="21" style="201" bestFit="1" customWidth="1"/>
    <col min="10261" max="10261" width="8.28515625" style="201" customWidth="1"/>
    <col min="10262" max="10262" width="19" style="201" bestFit="1" customWidth="1"/>
    <col min="10263" max="10263" width="20.5703125" style="201" bestFit="1" customWidth="1"/>
    <col min="10264" max="10264" width="19" style="201" customWidth="1"/>
    <col min="10265" max="10471" width="11.42578125" style="201" customWidth="1"/>
    <col min="10472" max="10474" width="7.28515625" style="201" customWidth="1"/>
    <col min="10475" max="10475" width="0" style="201" hidden="1" customWidth="1"/>
    <col min="10476" max="10476" width="7.28515625" style="201" customWidth="1"/>
    <col min="10477" max="10477" width="66.140625" style="201" customWidth="1"/>
    <col min="10478" max="10478" width="0" style="201" hidden="1" customWidth="1"/>
    <col min="10479" max="10479" width="28" style="201" customWidth="1"/>
    <col min="10480" max="10480" width="32.140625" style="201" customWidth="1"/>
    <col min="10481" max="10481" width="39.85546875" style="201" bestFit="1" customWidth="1"/>
    <col min="10482" max="10482" width="0" style="201" hidden="1" customWidth="1"/>
    <col min="10483" max="10483" width="7.28515625" style="201" customWidth="1"/>
    <col min="10484" max="10484" width="0" style="201" hidden="1" customWidth="1"/>
    <col min="10485" max="10485" width="7.28515625" style="201" customWidth="1"/>
    <col min="10486" max="10486" width="59.5703125" style="201" customWidth="1"/>
    <col min="10487" max="10487" width="0" style="201" hidden="1" customWidth="1"/>
    <col min="10488" max="10488" width="23.85546875" style="201" customWidth="1"/>
    <col min="10489" max="10489" width="27.42578125" style="201" customWidth="1"/>
    <col min="10490" max="10490" width="28" style="201" customWidth="1"/>
    <col min="10491" max="10493" width="0" style="201" hidden="1" customWidth="1"/>
    <col min="10494" max="10494" width="7.28515625" style="201" customWidth="1"/>
    <col min="10495" max="10495" width="6.140625" style="201" bestFit="1" customWidth="1"/>
    <col min="10496" max="10496" width="76.85546875" style="201"/>
    <col min="10497" max="10497" width="7.28515625" style="201" customWidth="1"/>
    <col min="10498" max="10498" width="6.140625" style="201" bestFit="1" customWidth="1"/>
    <col min="10499" max="10499" width="78" style="201" customWidth="1"/>
    <col min="10500" max="10500" width="20.7109375" style="201" customWidth="1"/>
    <col min="10501" max="10501" width="26" style="201" customWidth="1"/>
    <col min="10502" max="10502" width="37" style="201" bestFit="1" customWidth="1"/>
    <col min="10503" max="10511" width="0" style="201" hidden="1" customWidth="1"/>
    <col min="10512" max="10514" width="22.7109375" style="201" bestFit="1" customWidth="1"/>
    <col min="10515" max="10515" width="25.28515625" style="201" bestFit="1" customWidth="1"/>
    <col min="10516" max="10516" width="21" style="201" bestFit="1" customWidth="1"/>
    <col min="10517" max="10517" width="8.28515625" style="201" customWidth="1"/>
    <col min="10518" max="10518" width="19" style="201" bestFit="1" customWidth="1"/>
    <col min="10519" max="10519" width="20.5703125" style="201" bestFit="1" customWidth="1"/>
    <col min="10520" max="10520" width="19" style="201" customWidth="1"/>
    <col min="10521" max="10727" width="11.42578125" style="201" customWidth="1"/>
    <col min="10728" max="10730" width="7.28515625" style="201" customWidth="1"/>
    <col min="10731" max="10731" width="0" style="201" hidden="1" customWidth="1"/>
    <col min="10732" max="10732" width="7.28515625" style="201" customWidth="1"/>
    <col min="10733" max="10733" width="66.140625" style="201" customWidth="1"/>
    <col min="10734" max="10734" width="0" style="201" hidden="1" customWidth="1"/>
    <col min="10735" max="10735" width="28" style="201" customWidth="1"/>
    <col min="10736" max="10736" width="32.140625" style="201" customWidth="1"/>
    <col min="10737" max="10737" width="39.85546875" style="201" bestFit="1" customWidth="1"/>
    <col min="10738" max="10738" width="0" style="201" hidden="1" customWidth="1"/>
    <col min="10739" max="10739" width="7.28515625" style="201" customWidth="1"/>
    <col min="10740" max="10740" width="0" style="201" hidden="1" customWidth="1"/>
    <col min="10741" max="10741" width="7.28515625" style="201" customWidth="1"/>
    <col min="10742" max="10742" width="59.5703125" style="201" customWidth="1"/>
    <col min="10743" max="10743" width="0" style="201" hidden="1" customWidth="1"/>
    <col min="10744" max="10744" width="23.85546875" style="201" customWidth="1"/>
    <col min="10745" max="10745" width="27.42578125" style="201" customWidth="1"/>
    <col min="10746" max="10746" width="28" style="201" customWidth="1"/>
    <col min="10747" max="10749" width="0" style="201" hidden="1" customWidth="1"/>
    <col min="10750" max="10750" width="7.28515625" style="201" customWidth="1"/>
    <col min="10751" max="10751" width="6.140625" style="201" bestFit="1" customWidth="1"/>
    <col min="10752" max="10752" width="76.85546875" style="201"/>
    <col min="10753" max="10753" width="7.28515625" style="201" customWidth="1"/>
    <col min="10754" max="10754" width="6.140625" style="201" bestFit="1" customWidth="1"/>
    <col min="10755" max="10755" width="78" style="201" customWidth="1"/>
    <col min="10756" max="10756" width="20.7109375" style="201" customWidth="1"/>
    <col min="10757" max="10757" width="26" style="201" customWidth="1"/>
    <col min="10758" max="10758" width="37" style="201" bestFit="1" customWidth="1"/>
    <col min="10759" max="10767" width="0" style="201" hidden="1" customWidth="1"/>
    <col min="10768" max="10770" width="22.7109375" style="201" bestFit="1" customWidth="1"/>
    <col min="10771" max="10771" width="25.28515625" style="201" bestFit="1" customWidth="1"/>
    <col min="10772" max="10772" width="21" style="201" bestFit="1" customWidth="1"/>
    <col min="10773" max="10773" width="8.28515625" style="201" customWidth="1"/>
    <col min="10774" max="10774" width="19" style="201" bestFit="1" customWidth="1"/>
    <col min="10775" max="10775" width="20.5703125" style="201" bestFit="1" customWidth="1"/>
    <col min="10776" max="10776" width="19" style="201" customWidth="1"/>
    <col min="10777" max="10983" width="11.42578125" style="201" customWidth="1"/>
    <col min="10984" max="10986" width="7.28515625" style="201" customWidth="1"/>
    <col min="10987" max="10987" width="0" style="201" hidden="1" customWidth="1"/>
    <col min="10988" max="10988" width="7.28515625" style="201" customWidth="1"/>
    <col min="10989" max="10989" width="66.140625" style="201" customWidth="1"/>
    <col min="10990" max="10990" width="0" style="201" hidden="1" customWidth="1"/>
    <col min="10991" max="10991" width="28" style="201" customWidth="1"/>
    <col min="10992" max="10992" width="32.140625" style="201" customWidth="1"/>
    <col min="10993" max="10993" width="39.85546875" style="201" bestFit="1" customWidth="1"/>
    <col min="10994" max="10994" width="0" style="201" hidden="1" customWidth="1"/>
    <col min="10995" max="10995" width="7.28515625" style="201" customWidth="1"/>
    <col min="10996" max="10996" width="0" style="201" hidden="1" customWidth="1"/>
    <col min="10997" max="10997" width="7.28515625" style="201" customWidth="1"/>
    <col min="10998" max="10998" width="59.5703125" style="201" customWidth="1"/>
    <col min="10999" max="10999" width="0" style="201" hidden="1" customWidth="1"/>
    <col min="11000" max="11000" width="23.85546875" style="201" customWidth="1"/>
    <col min="11001" max="11001" width="27.42578125" style="201" customWidth="1"/>
    <col min="11002" max="11002" width="28" style="201" customWidth="1"/>
    <col min="11003" max="11005" width="0" style="201" hidden="1" customWidth="1"/>
    <col min="11006" max="11006" width="7.28515625" style="201" customWidth="1"/>
    <col min="11007" max="11007" width="6.140625" style="201" bestFit="1" customWidth="1"/>
    <col min="11008" max="11008" width="76.85546875" style="201"/>
    <col min="11009" max="11009" width="7.28515625" style="201" customWidth="1"/>
    <col min="11010" max="11010" width="6.140625" style="201" bestFit="1" customWidth="1"/>
    <col min="11011" max="11011" width="78" style="201" customWidth="1"/>
    <col min="11012" max="11012" width="20.7109375" style="201" customWidth="1"/>
    <col min="11013" max="11013" width="26" style="201" customWidth="1"/>
    <col min="11014" max="11014" width="37" style="201" bestFit="1" customWidth="1"/>
    <col min="11015" max="11023" width="0" style="201" hidden="1" customWidth="1"/>
    <col min="11024" max="11026" width="22.7109375" style="201" bestFit="1" customWidth="1"/>
    <col min="11027" max="11027" width="25.28515625" style="201" bestFit="1" customWidth="1"/>
    <col min="11028" max="11028" width="21" style="201" bestFit="1" customWidth="1"/>
    <col min="11029" max="11029" width="8.28515625" style="201" customWidth="1"/>
    <col min="11030" max="11030" width="19" style="201" bestFit="1" customWidth="1"/>
    <col min="11031" max="11031" width="20.5703125" style="201" bestFit="1" customWidth="1"/>
    <col min="11032" max="11032" width="19" style="201" customWidth="1"/>
    <col min="11033" max="11239" width="11.42578125" style="201" customWidth="1"/>
    <col min="11240" max="11242" width="7.28515625" style="201" customWidth="1"/>
    <col min="11243" max="11243" width="0" style="201" hidden="1" customWidth="1"/>
    <col min="11244" max="11244" width="7.28515625" style="201" customWidth="1"/>
    <col min="11245" max="11245" width="66.140625" style="201" customWidth="1"/>
    <col min="11246" max="11246" width="0" style="201" hidden="1" customWidth="1"/>
    <col min="11247" max="11247" width="28" style="201" customWidth="1"/>
    <col min="11248" max="11248" width="32.140625" style="201" customWidth="1"/>
    <col min="11249" max="11249" width="39.85546875" style="201" bestFit="1" customWidth="1"/>
    <col min="11250" max="11250" width="0" style="201" hidden="1" customWidth="1"/>
    <col min="11251" max="11251" width="7.28515625" style="201" customWidth="1"/>
    <col min="11252" max="11252" width="0" style="201" hidden="1" customWidth="1"/>
    <col min="11253" max="11253" width="7.28515625" style="201" customWidth="1"/>
    <col min="11254" max="11254" width="59.5703125" style="201" customWidth="1"/>
    <col min="11255" max="11255" width="0" style="201" hidden="1" customWidth="1"/>
    <col min="11256" max="11256" width="23.85546875" style="201" customWidth="1"/>
    <col min="11257" max="11257" width="27.42578125" style="201" customWidth="1"/>
    <col min="11258" max="11258" width="28" style="201" customWidth="1"/>
    <col min="11259" max="11261" width="0" style="201" hidden="1" customWidth="1"/>
    <col min="11262" max="11262" width="7.28515625" style="201" customWidth="1"/>
    <col min="11263" max="11263" width="6.140625" style="201" bestFit="1" customWidth="1"/>
    <col min="11264" max="11264" width="76.85546875" style="201"/>
    <col min="11265" max="11265" width="7.28515625" style="201" customWidth="1"/>
    <col min="11266" max="11266" width="6.140625" style="201" bestFit="1" customWidth="1"/>
    <col min="11267" max="11267" width="78" style="201" customWidth="1"/>
    <col min="11268" max="11268" width="20.7109375" style="201" customWidth="1"/>
    <col min="11269" max="11269" width="26" style="201" customWidth="1"/>
    <col min="11270" max="11270" width="37" style="201" bestFit="1" customWidth="1"/>
    <col min="11271" max="11279" width="0" style="201" hidden="1" customWidth="1"/>
    <col min="11280" max="11282" width="22.7109375" style="201" bestFit="1" customWidth="1"/>
    <col min="11283" max="11283" width="25.28515625" style="201" bestFit="1" customWidth="1"/>
    <col min="11284" max="11284" width="21" style="201" bestFit="1" customWidth="1"/>
    <col min="11285" max="11285" width="8.28515625" style="201" customWidth="1"/>
    <col min="11286" max="11286" width="19" style="201" bestFit="1" customWidth="1"/>
    <col min="11287" max="11287" width="20.5703125" style="201" bestFit="1" customWidth="1"/>
    <col min="11288" max="11288" width="19" style="201" customWidth="1"/>
    <col min="11289" max="11495" width="11.42578125" style="201" customWidth="1"/>
    <col min="11496" max="11498" width="7.28515625" style="201" customWidth="1"/>
    <col min="11499" max="11499" width="0" style="201" hidden="1" customWidth="1"/>
    <col min="11500" max="11500" width="7.28515625" style="201" customWidth="1"/>
    <col min="11501" max="11501" width="66.140625" style="201" customWidth="1"/>
    <col min="11502" max="11502" width="0" style="201" hidden="1" customWidth="1"/>
    <col min="11503" max="11503" width="28" style="201" customWidth="1"/>
    <col min="11504" max="11504" width="32.140625" style="201" customWidth="1"/>
    <col min="11505" max="11505" width="39.85546875" style="201" bestFit="1" customWidth="1"/>
    <col min="11506" max="11506" width="0" style="201" hidden="1" customWidth="1"/>
    <col min="11507" max="11507" width="7.28515625" style="201" customWidth="1"/>
    <col min="11508" max="11508" width="0" style="201" hidden="1" customWidth="1"/>
    <col min="11509" max="11509" width="7.28515625" style="201" customWidth="1"/>
    <col min="11510" max="11510" width="59.5703125" style="201" customWidth="1"/>
    <col min="11511" max="11511" width="0" style="201" hidden="1" customWidth="1"/>
    <col min="11512" max="11512" width="23.85546875" style="201" customWidth="1"/>
    <col min="11513" max="11513" width="27.42578125" style="201" customWidth="1"/>
    <col min="11514" max="11514" width="28" style="201" customWidth="1"/>
    <col min="11515" max="11517" width="0" style="201" hidden="1" customWidth="1"/>
    <col min="11518" max="11518" width="7.28515625" style="201" customWidth="1"/>
    <col min="11519" max="11519" width="6.140625" style="201" bestFit="1" customWidth="1"/>
    <col min="11520" max="11520" width="76.85546875" style="201"/>
    <col min="11521" max="11521" width="7.28515625" style="201" customWidth="1"/>
    <col min="11522" max="11522" width="6.140625" style="201" bestFit="1" customWidth="1"/>
    <col min="11523" max="11523" width="78" style="201" customWidth="1"/>
    <col min="11524" max="11524" width="20.7109375" style="201" customWidth="1"/>
    <col min="11525" max="11525" width="26" style="201" customWidth="1"/>
    <col min="11526" max="11526" width="37" style="201" bestFit="1" customWidth="1"/>
    <col min="11527" max="11535" width="0" style="201" hidden="1" customWidth="1"/>
    <col min="11536" max="11538" width="22.7109375" style="201" bestFit="1" customWidth="1"/>
    <col min="11539" max="11539" width="25.28515625" style="201" bestFit="1" customWidth="1"/>
    <col min="11540" max="11540" width="21" style="201" bestFit="1" customWidth="1"/>
    <col min="11541" max="11541" width="8.28515625" style="201" customWidth="1"/>
    <col min="11542" max="11542" width="19" style="201" bestFit="1" customWidth="1"/>
    <col min="11543" max="11543" width="20.5703125" style="201" bestFit="1" customWidth="1"/>
    <col min="11544" max="11544" width="19" style="201" customWidth="1"/>
    <col min="11545" max="11751" width="11.42578125" style="201" customWidth="1"/>
    <col min="11752" max="11754" width="7.28515625" style="201" customWidth="1"/>
    <col min="11755" max="11755" width="0" style="201" hidden="1" customWidth="1"/>
    <col min="11756" max="11756" width="7.28515625" style="201" customWidth="1"/>
    <col min="11757" max="11757" width="66.140625" style="201" customWidth="1"/>
    <col min="11758" max="11758" width="0" style="201" hidden="1" customWidth="1"/>
    <col min="11759" max="11759" width="28" style="201" customWidth="1"/>
    <col min="11760" max="11760" width="32.140625" style="201" customWidth="1"/>
    <col min="11761" max="11761" width="39.85546875" style="201" bestFit="1" customWidth="1"/>
    <col min="11762" max="11762" width="0" style="201" hidden="1" customWidth="1"/>
    <col min="11763" max="11763" width="7.28515625" style="201" customWidth="1"/>
    <col min="11764" max="11764" width="0" style="201" hidden="1" customWidth="1"/>
    <col min="11765" max="11765" width="7.28515625" style="201" customWidth="1"/>
    <col min="11766" max="11766" width="59.5703125" style="201" customWidth="1"/>
    <col min="11767" max="11767" width="0" style="201" hidden="1" customWidth="1"/>
    <col min="11768" max="11768" width="23.85546875" style="201" customWidth="1"/>
    <col min="11769" max="11769" width="27.42578125" style="201" customWidth="1"/>
    <col min="11770" max="11770" width="28" style="201" customWidth="1"/>
    <col min="11771" max="11773" width="0" style="201" hidden="1" customWidth="1"/>
    <col min="11774" max="11774" width="7.28515625" style="201" customWidth="1"/>
    <col min="11775" max="11775" width="6.140625" style="201" bestFit="1" customWidth="1"/>
    <col min="11776" max="11776" width="76.85546875" style="201"/>
    <col min="11777" max="11777" width="7.28515625" style="201" customWidth="1"/>
    <col min="11778" max="11778" width="6.140625" style="201" bestFit="1" customWidth="1"/>
    <col min="11779" max="11779" width="78" style="201" customWidth="1"/>
    <col min="11780" max="11780" width="20.7109375" style="201" customWidth="1"/>
    <col min="11781" max="11781" width="26" style="201" customWidth="1"/>
    <col min="11782" max="11782" width="37" style="201" bestFit="1" customWidth="1"/>
    <col min="11783" max="11791" width="0" style="201" hidden="1" customWidth="1"/>
    <col min="11792" max="11794" width="22.7109375" style="201" bestFit="1" customWidth="1"/>
    <col min="11795" max="11795" width="25.28515625" style="201" bestFit="1" customWidth="1"/>
    <col min="11796" max="11796" width="21" style="201" bestFit="1" customWidth="1"/>
    <col min="11797" max="11797" width="8.28515625" style="201" customWidth="1"/>
    <col min="11798" max="11798" width="19" style="201" bestFit="1" customWidth="1"/>
    <col min="11799" max="11799" width="20.5703125" style="201" bestFit="1" customWidth="1"/>
    <col min="11800" max="11800" width="19" style="201" customWidth="1"/>
    <col min="11801" max="12007" width="11.42578125" style="201" customWidth="1"/>
    <col min="12008" max="12010" width="7.28515625" style="201" customWidth="1"/>
    <col min="12011" max="12011" width="0" style="201" hidden="1" customWidth="1"/>
    <col min="12012" max="12012" width="7.28515625" style="201" customWidth="1"/>
    <col min="12013" max="12013" width="66.140625" style="201" customWidth="1"/>
    <col min="12014" max="12014" width="0" style="201" hidden="1" customWidth="1"/>
    <col min="12015" max="12015" width="28" style="201" customWidth="1"/>
    <col min="12016" max="12016" width="32.140625" style="201" customWidth="1"/>
    <col min="12017" max="12017" width="39.85546875" style="201" bestFit="1" customWidth="1"/>
    <col min="12018" max="12018" width="0" style="201" hidden="1" customWidth="1"/>
    <col min="12019" max="12019" width="7.28515625" style="201" customWidth="1"/>
    <col min="12020" max="12020" width="0" style="201" hidden="1" customWidth="1"/>
    <col min="12021" max="12021" width="7.28515625" style="201" customWidth="1"/>
    <col min="12022" max="12022" width="59.5703125" style="201" customWidth="1"/>
    <col min="12023" max="12023" width="0" style="201" hidden="1" customWidth="1"/>
    <col min="12024" max="12024" width="23.85546875" style="201" customWidth="1"/>
    <col min="12025" max="12025" width="27.42578125" style="201" customWidth="1"/>
    <col min="12026" max="12026" width="28" style="201" customWidth="1"/>
    <col min="12027" max="12029" width="0" style="201" hidden="1" customWidth="1"/>
    <col min="12030" max="12030" width="7.28515625" style="201" customWidth="1"/>
    <col min="12031" max="12031" width="6.140625" style="201" bestFit="1" customWidth="1"/>
    <col min="12032" max="12032" width="76.85546875" style="201"/>
    <col min="12033" max="12033" width="7.28515625" style="201" customWidth="1"/>
    <col min="12034" max="12034" width="6.140625" style="201" bestFit="1" customWidth="1"/>
    <col min="12035" max="12035" width="78" style="201" customWidth="1"/>
    <col min="12036" max="12036" width="20.7109375" style="201" customWidth="1"/>
    <col min="12037" max="12037" width="26" style="201" customWidth="1"/>
    <col min="12038" max="12038" width="37" style="201" bestFit="1" customWidth="1"/>
    <col min="12039" max="12047" width="0" style="201" hidden="1" customWidth="1"/>
    <col min="12048" max="12050" width="22.7109375" style="201" bestFit="1" customWidth="1"/>
    <col min="12051" max="12051" width="25.28515625" style="201" bestFit="1" customWidth="1"/>
    <col min="12052" max="12052" width="21" style="201" bestFit="1" customWidth="1"/>
    <col min="12053" max="12053" width="8.28515625" style="201" customWidth="1"/>
    <col min="12054" max="12054" width="19" style="201" bestFit="1" customWidth="1"/>
    <col min="12055" max="12055" width="20.5703125" style="201" bestFit="1" customWidth="1"/>
    <col min="12056" max="12056" width="19" style="201" customWidth="1"/>
    <col min="12057" max="12263" width="11.42578125" style="201" customWidth="1"/>
    <col min="12264" max="12266" width="7.28515625" style="201" customWidth="1"/>
    <col min="12267" max="12267" width="0" style="201" hidden="1" customWidth="1"/>
    <col min="12268" max="12268" width="7.28515625" style="201" customWidth="1"/>
    <col min="12269" max="12269" width="66.140625" style="201" customWidth="1"/>
    <col min="12270" max="12270" width="0" style="201" hidden="1" customWidth="1"/>
    <col min="12271" max="12271" width="28" style="201" customWidth="1"/>
    <col min="12272" max="12272" width="32.140625" style="201" customWidth="1"/>
    <col min="12273" max="12273" width="39.85546875" style="201" bestFit="1" customWidth="1"/>
    <col min="12274" max="12274" width="0" style="201" hidden="1" customWidth="1"/>
    <col min="12275" max="12275" width="7.28515625" style="201" customWidth="1"/>
    <col min="12276" max="12276" width="0" style="201" hidden="1" customWidth="1"/>
    <col min="12277" max="12277" width="7.28515625" style="201" customWidth="1"/>
    <col min="12278" max="12278" width="59.5703125" style="201" customWidth="1"/>
    <col min="12279" max="12279" width="0" style="201" hidden="1" customWidth="1"/>
    <col min="12280" max="12280" width="23.85546875" style="201" customWidth="1"/>
    <col min="12281" max="12281" width="27.42578125" style="201" customWidth="1"/>
    <col min="12282" max="12282" width="28" style="201" customWidth="1"/>
    <col min="12283" max="12285" width="0" style="201" hidden="1" customWidth="1"/>
    <col min="12286" max="12286" width="7.28515625" style="201" customWidth="1"/>
    <col min="12287" max="12287" width="6.140625" style="201" bestFit="1" customWidth="1"/>
    <col min="12288" max="12288" width="76.85546875" style="201"/>
    <col min="12289" max="12289" width="7.28515625" style="201" customWidth="1"/>
    <col min="12290" max="12290" width="6.140625" style="201" bestFit="1" customWidth="1"/>
    <col min="12291" max="12291" width="78" style="201" customWidth="1"/>
    <col min="12292" max="12292" width="20.7109375" style="201" customWidth="1"/>
    <col min="12293" max="12293" width="26" style="201" customWidth="1"/>
    <col min="12294" max="12294" width="37" style="201" bestFit="1" customWidth="1"/>
    <col min="12295" max="12303" width="0" style="201" hidden="1" customWidth="1"/>
    <col min="12304" max="12306" width="22.7109375" style="201" bestFit="1" customWidth="1"/>
    <col min="12307" max="12307" width="25.28515625" style="201" bestFit="1" customWidth="1"/>
    <col min="12308" max="12308" width="21" style="201" bestFit="1" customWidth="1"/>
    <col min="12309" max="12309" width="8.28515625" style="201" customWidth="1"/>
    <col min="12310" max="12310" width="19" style="201" bestFit="1" customWidth="1"/>
    <col min="12311" max="12311" width="20.5703125" style="201" bestFit="1" customWidth="1"/>
    <col min="12312" max="12312" width="19" style="201" customWidth="1"/>
    <col min="12313" max="12519" width="11.42578125" style="201" customWidth="1"/>
    <col min="12520" max="12522" width="7.28515625" style="201" customWidth="1"/>
    <col min="12523" max="12523" width="0" style="201" hidden="1" customWidth="1"/>
    <col min="12524" max="12524" width="7.28515625" style="201" customWidth="1"/>
    <col min="12525" max="12525" width="66.140625" style="201" customWidth="1"/>
    <col min="12526" max="12526" width="0" style="201" hidden="1" customWidth="1"/>
    <col min="12527" max="12527" width="28" style="201" customWidth="1"/>
    <col min="12528" max="12528" width="32.140625" style="201" customWidth="1"/>
    <col min="12529" max="12529" width="39.85546875" style="201" bestFit="1" customWidth="1"/>
    <col min="12530" max="12530" width="0" style="201" hidden="1" customWidth="1"/>
    <col min="12531" max="12531" width="7.28515625" style="201" customWidth="1"/>
    <col min="12532" max="12532" width="0" style="201" hidden="1" customWidth="1"/>
    <col min="12533" max="12533" width="7.28515625" style="201" customWidth="1"/>
    <col min="12534" max="12534" width="59.5703125" style="201" customWidth="1"/>
    <col min="12535" max="12535" width="0" style="201" hidden="1" customWidth="1"/>
    <col min="12536" max="12536" width="23.85546875" style="201" customWidth="1"/>
    <col min="12537" max="12537" width="27.42578125" style="201" customWidth="1"/>
    <col min="12538" max="12538" width="28" style="201" customWidth="1"/>
    <col min="12539" max="12541" width="0" style="201" hidden="1" customWidth="1"/>
    <col min="12542" max="12542" width="7.28515625" style="201" customWidth="1"/>
    <col min="12543" max="12543" width="6.140625" style="201" bestFit="1" customWidth="1"/>
    <col min="12544" max="12544" width="76.85546875" style="201"/>
    <col min="12545" max="12545" width="7.28515625" style="201" customWidth="1"/>
    <col min="12546" max="12546" width="6.140625" style="201" bestFit="1" customWidth="1"/>
    <col min="12547" max="12547" width="78" style="201" customWidth="1"/>
    <col min="12548" max="12548" width="20.7109375" style="201" customWidth="1"/>
    <col min="12549" max="12549" width="26" style="201" customWidth="1"/>
    <col min="12550" max="12550" width="37" style="201" bestFit="1" customWidth="1"/>
    <col min="12551" max="12559" width="0" style="201" hidden="1" customWidth="1"/>
    <col min="12560" max="12562" width="22.7109375" style="201" bestFit="1" customWidth="1"/>
    <col min="12563" max="12563" width="25.28515625" style="201" bestFit="1" customWidth="1"/>
    <col min="12564" max="12564" width="21" style="201" bestFit="1" customWidth="1"/>
    <col min="12565" max="12565" width="8.28515625" style="201" customWidth="1"/>
    <col min="12566" max="12566" width="19" style="201" bestFit="1" customWidth="1"/>
    <col min="12567" max="12567" width="20.5703125" style="201" bestFit="1" customWidth="1"/>
    <col min="12568" max="12568" width="19" style="201" customWidth="1"/>
    <col min="12569" max="12775" width="11.42578125" style="201" customWidth="1"/>
    <col min="12776" max="12778" width="7.28515625" style="201" customWidth="1"/>
    <col min="12779" max="12779" width="0" style="201" hidden="1" customWidth="1"/>
    <col min="12780" max="12780" width="7.28515625" style="201" customWidth="1"/>
    <col min="12781" max="12781" width="66.140625" style="201" customWidth="1"/>
    <col min="12782" max="12782" width="0" style="201" hidden="1" customWidth="1"/>
    <col min="12783" max="12783" width="28" style="201" customWidth="1"/>
    <col min="12784" max="12784" width="32.140625" style="201" customWidth="1"/>
    <col min="12785" max="12785" width="39.85546875" style="201" bestFit="1" customWidth="1"/>
    <col min="12786" max="12786" width="0" style="201" hidden="1" customWidth="1"/>
    <col min="12787" max="12787" width="7.28515625" style="201" customWidth="1"/>
    <col min="12788" max="12788" width="0" style="201" hidden="1" customWidth="1"/>
    <col min="12789" max="12789" width="7.28515625" style="201" customWidth="1"/>
    <col min="12790" max="12790" width="59.5703125" style="201" customWidth="1"/>
    <col min="12791" max="12791" width="0" style="201" hidden="1" customWidth="1"/>
    <col min="12792" max="12792" width="23.85546875" style="201" customWidth="1"/>
    <col min="12793" max="12793" width="27.42578125" style="201" customWidth="1"/>
    <col min="12794" max="12794" width="28" style="201" customWidth="1"/>
    <col min="12795" max="12797" width="0" style="201" hidden="1" customWidth="1"/>
    <col min="12798" max="12798" width="7.28515625" style="201" customWidth="1"/>
    <col min="12799" max="12799" width="6.140625" style="201" bestFit="1" customWidth="1"/>
    <col min="12800" max="12800" width="76.85546875" style="201"/>
    <col min="12801" max="12801" width="7.28515625" style="201" customWidth="1"/>
    <col min="12802" max="12802" width="6.140625" style="201" bestFit="1" customWidth="1"/>
    <col min="12803" max="12803" width="78" style="201" customWidth="1"/>
    <col min="12804" max="12804" width="20.7109375" style="201" customWidth="1"/>
    <col min="12805" max="12805" width="26" style="201" customWidth="1"/>
    <col min="12806" max="12806" width="37" style="201" bestFit="1" customWidth="1"/>
    <col min="12807" max="12815" width="0" style="201" hidden="1" customWidth="1"/>
    <col min="12816" max="12818" width="22.7109375" style="201" bestFit="1" customWidth="1"/>
    <col min="12819" max="12819" width="25.28515625" style="201" bestFit="1" customWidth="1"/>
    <col min="12820" max="12820" width="21" style="201" bestFit="1" customWidth="1"/>
    <col min="12821" max="12821" width="8.28515625" style="201" customWidth="1"/>
    <col min="12822" max="12822" width="19" style="201" bestFit="1" customWidth="1"/>
    <col min="12823" max="12823" width="20.5703125" style="201" bestFit="1" customWidth="1"/>
    <col min="12824" max="12824" width="19" style="201" customWidth="1"/>
    <col min="12825" max="13031" width="11.42578125" style="201" customWidth="1"/>
    <col min="13032" max="13034" width="7.28515625" style="201" customWidth="1"/>
    <col min="13035" max="13035" width="0" style="201" hidden="1" customWidth="1"/>
    <col min="13036" max="13036" width="7.28515625" style="201" customWidth="1"/>
    <col min="13037" max="13037" width="66.140625" style="201" customWidth="1"/>
    <col min="13038" max="13038" width="0" style="201" hidden="1" customWidth="1"/>
    <col min="13039" max="13039" width="28" style="201" customWidth="1"/>
    <col min="13040" max="13040" width="32.140625" style="201" customWidth="1"/>
    <col min="13041" max="13041" width="39.85546875" style="201" bestFit="1" customWidth="1"/>
    <col min="13042" max="13042" width="0" style="201" hidden="1" customWidth="1"/>
    <col min="13043" max="13043" width="7.28515625" style="201" customWidth="1"/>
    <col min="13044" max="13044" width="0" style="201" hidden="1" customWidth="1"/>
    <col min="13045" max="13045" width="7.28515625" style="201" customWidth="1"/>
    <col min="13046" max="13046" width="59.5703125" style="201" customWidth="1"/>
    <col min="13047" max="13047" width="0" style="201" hidden="1" customWidth="1"/>
    <col min="13048" max="13048" width="23.85546875" style="201" customWidth="1"/>
    <col min="13049" max="13049" width="27.42578125" style="201" customWidth="1"/>
    <col min="13050" max="13050" width="28" style="201" customWidth="1"/>
    <col min="13051" max="13053" width="0" style="201" hidden="1" customWidth="1"/>
    <col min="13054" max="13054" width="7.28515625" style="201" customWidth="1"/>
    <col min="13055" max="13055" width="6.140625" style="201" bestFit="1" customWidth="1"/>
    <col min="13056" max="13056" width="76.85546875" style="201"/>
    <col min="13057" max="13057" width="7.28515625" style="201" customWidth="1"/>
    <col min="13058" max="13058" width="6.140625" style="201" bestFit="1" customWidth="1"/>
    <col min="13059" max="13059" width="78" style="201" customWidth="1"/>
    <col min="13060" max="13060" width="20.7109375" style="201" customWidth="1"/>
    <col min="13061" max="13061" width="26" style="201" customWidth="1"/>
    <col min="13062" max="13062" width="37" style="201" bestFit="1" customWidth="1"/>
    <col min="13063" max="13071" width="0" style="201" hidden="1" customWidth="1"/>
    <col min="13072" max="13074" width="22.7109375" style="201" bestFit="1" customWidth="1"/>
    <col min="13075" max="13075" width="25.28515625" style="201" bestFit="1" customWidth="1"/>
    <col min="13076" max="13076" width="21" style="201" bestFit="1" customWidth="1"/>
    <col min="13077" max="13077" width="8.28515625" style="201" customWidth="1"/>
    <col min="13078" max="13078" width="19" style="201" bestFit="1" customWidth="1"/>
    <col min="13079" max="13079" width="20.5703125" style="201" bestFit="1" customWidth="1"/>
    <col min="13080" max="13080" width="19" style="201" customWidth="1"/>
    <col min="13081" max="13287" width="11.42578125" style="201" customWidth="1"/>
    <col min="13288" max="13290" width="7.28515625" style="201" customWidth="1"/>
    <col min="13291" max="13291" width="0" style="201" hidden="1" customWidth="1"/>
    <col min="13292" max="13292" width="7.28515625" style="201" customWidth="1"/>
    <col min="13293" max="13293" width="66.140625" style="201" customWidth="1"/>
    <col min="13294" max="13294" width="0" style="201" hidden="1" customWidth="1"/>
    <col min="13295" max="13295" width="28" style="201" customWidth="1"/>
    <col min="13296" max="13296" width="32.140625" style="201" customWidth="1"/>
    <col min="13297" max="13297" width="39.85546875" style="201" bestFit="1" customWidth="1"/>
    <col min="13298" max="13298" width="0" style="201" hidden="1" customWidth="1"/>
    <col min="13299" max="13299" width="7.28515625" style="201" customWidth="1"/>
    <col min="13300" max="13300" width="0" style="201" hidden="1" customWidth="1"/>
    <col min="13301" max="13301" width="7.28515625" style="201" customWidth="1"/>
    <col min="13302" max="13302" width="59.5703125" style="201" customWidth="1"/>
    <col min="13303" max="13303" width="0" style="201" hidden="1" customWidth="1"/>
    <col min="13304" max="13304" width="23.85546875" style="201" customWidth="1"/>
    <col min="13305" max="13305" width="27.42578125" style="201" customWidth="1"/>
    <col min="13306" max="13306" width="28" style="201" customWidth="1"/>
    <col min="13307" max="13309" width="0" style="201" hidden="1" customWidth="1"/>
    <col min="13310" max="13310" width="7.28515625" style="201" customWidth="1"/>
    <col min="13311" max="13311" width="6.140625" style="201" bestFit="1" customWidth="1"/>
    <col min="13312" max="13312" width="76.85546875" style="201"/>
    <col min="13313" max="13313" width="7.28515625" style="201" customWidth="1"/>
    <col min="13314" max="13314" width="6.140625" style="201" bestFit="1" customWidth="1"/>
    <col min="13315" max="13315" width="78" style="201" customWidth="1"/>
    <col min="13316" max="13316" width="20.7109375" style="201" customWidth="1"/>
    <col min="13317" max="13317" width="26" style="201" customWidth="1"/>
    <col min="13318" max="13318" width="37" style="201" bestFit="1" customWidth="1"/>
    <col min="13319" max="13327" width="0" style="201" hidden="1" customWidth="1"/>
    <col min="13328" max="13330" width="22.7109375" style="201" bestFit="1" customWidth="1"/>
    <col min="13331" max="13331" width="25.28515625" style="201" bestFit="1" customWidth="1"/>
    <col min="13332" max="13332" width="21" style="201" bestFit="1" customWidth="1"/>
    <col min="13333" max="13333" width="8.28515625" style="201" customWidth="1"/>
    <col min="13334" max="13334" width="19" style="201" bestFit="1" customWidth="1"/>
    <col min="13335" max="13335" width="20.5703125" style="201" bestFit="1" customWidth="1"/>
    <col min="13336" max="13336" width="19" style="201" customWidth="1"/>
    <col min="13337" max="13543" width="11.42578125" style="201" customWidth="1"/>
    <col min="13544" max="13546" width="7.28515625" style="201" customWidth="1"/>
    <col min="13547" max="13547" width="0" style="201" hidden="1" customWidth="1"/>
    <col min="13548" max="13548" width="7.28515625" style="201" customWidth="1"/>
    <col min="13549" max="13549" width="66.140625" style="201" customWidth="1"/>
    <col min="13550" max="13550" width="0" style="201" hidden="1" customWidth="1"/>
    <col min="13551" max="13551" width="28" style="201" customWidth="1"/>
    <col min="13552" max="13552" width="32.140625" style="201" customWidth="1"/>
    <col min="13553" max="13553" width="39.85546875" style="201" bestFit="1" customWidth="1"/>
    <col min="13554" max="13554" width="0" style="201" hidden="1" customWidth="1"/>
    <col min="13555" max="13555" width="7.28515625" style="201" customWidth="1"/>
    <col min="13556" max="13556" width="0" style="201" hidden="1" customWidth="1"/>
    <col min="13557" max="13557" width="7.28515625" style="201" customWidth="1"/>
    <col min="13558" max="13558" width="59.5703125" style="201" customWidth="1"/>
    <col min="13559" max="13559" width="0" style="201" hidden="1" customWidth="1"/>
    <col min="13560" max="13560" width="23.85546875" style="201" customWidth="1"/>
    <col min="13561" max="13561" width="27.42578125" style="201" customWidth="1"/>
    <col min="13562" max="13562" width="28" style="201" customWidth="1"/>
    <col min="13563" max="13565" width="0" style="201" hidden="1" customWidth="1"/>
    <col min="13566" max="13566" width="7.28515625" style="201" customWidth="1"/>
    <col min="13567" max="13567" width="6.140625" style="201" bestFit="1" customWidth="1"/>
    <col min="13568" max="13568" width="76.85546875" style="201"/>
    <col min="13569" max="13569" width="7.28515625" style="201" customWidth="1"/>
    <col min="13570" max="13570" width="6.140625" style="201" bestFit="1" customWidth="1"/>
    <col min="13571" max="13571" width="78" style="201" customWidth="1"/>
    <col min="13572" max="13572" width="20.7109375" style="201" customWidth="1"/>
    <col min="13573" max="13573" width="26" style="201" customWidth="1"/>
    <col min="13574" max="13574" width="37" style="201" bestFit="1" customWidth="1"/>
    <col min="13575" max="13583" width="0" style="201" hidden="1" customWidth="1"/>
    <col min="13584" max="13586" width="22.7109375" style="201" bestFit="1" customWidth="1"/>
    <col min="13587" max="13587" width="25.28515625" style="201" bestFit="1" customWidth="1"/>
    <col min="13588" max="13588" width="21" style="201" bestFit="1" customWidth="1"/>
    <col min="13589" max="13589" width="8.28515625" style="201" customWidth="1"/>
    <col min="13590" max="13590" width="19" style="201" bestFit="1" customWidth="1"/>
    <col min="13591" max="13591" width="20.5703125" style="201" bestFit="1" customWidth="1"/>
    <col min="13592" max="13592" width="19" style="201" customWidth="1"/>
    <col min="13593" max="13799" width="11.42578125" style="201" customWidth="1"/>
    <col min="13800" max="13802" width="7.28515625" style="201" customWidth="1"/>
    <col min="13803" max="13803" width="0" style="201" hidden="1" customWidth="1"/>
    <col min="13804" max="13804" width="7.28515625" style="201" customWidth="1"/>
    <col min="13805" max="13805" width="66.140625" style="201" customWidth="1"/>
    <col min="13806" max="13806" width="0" style="201" hidden="1" customWidth="1"/>
    <col min="13807" max="13807" width="28" style="201" customWidth="1"/>
    <col min="13808" max="13808" width="32.140625" style="201" customWidth="1"/>
    <col min="13809" max="13809" width="39.85546875" style="201" bestFit="1" customWidth="1"/>
    <col min="13810" max="13810" width="0" style="201" hidden="1" customWidth="1"/>
    <col min="13811" max="13811" width="7.28515625" style="201" customWidth="1"/>
    <col min="13812" max="13812" width="0" style="201" hidden="1" customWidth="1"/>
    <col min="13813" max="13813" width="7.28515625" style="201" customWidth="1"/>
    <col min="13814" max="13814" width="59.5703125" style="201" customWidth="1"/>
    <col min="13815" max="13815" width="0" style="201" hidden="1" customWidth="1"/>
    <col min="13816" max="13816" width="23.85546875" style="201" customWidth="1"/>
    <col min="13817" max="13817" width="27.42578125" style="201" customWidth="1"/>
    <col min="13818" max="13818" width="28" style="201" customWidth="1"/>
    <col min="13819" max="13821" width="0" style="201" hidden="1" customWidth="1"/>
    <col min="13822" max="13822" width="7.28515625" style="201" customWidth="1"/>
    <col min="13823" max="13823" width="6.140625" style="201" bestFit="1" customWidth="1"/>
    <col min="13824" max="13824" width="76.85546875" style="201"/>
    <col min="13825" max="13825" width="7.28515625" style="201" customWidth="1"/>
    <col min="13826" max="13826" width="6.140625" style="201" bestFit="1" customWidth="1"/>
    <col min="13827" max="13827" width="78" style="201" customWidth="1"/>
    <col min="13828" max="13828" width="20.7109375" style="201" customWidth="1"/>
    <col min="13829" max="13829" width="26" style="201" customWidth="1"/>
    <col min="13830" max="13830" width="37" style="201" bestFit="1" customWidth="1"/>
    <col min="13831" max="13839" width="0" style="201" hidden="1" customWidth="1"/>
    <col min="13840" max="13842" width="22.7109375" style="201" bestFit="1" customWidth="1"/>
    <col min="13843" max="13843" width="25.28515625" style="201" bestFit="1" customWidth="1"/>
    <col min="13844" max="13844" width="21" style="201" bestFit="1" customWidth="1"/>
    <col min="13845" max="13845" width="8.28515625" style="201" customWidth="1"/>
    <col min="13846" max="13846" width="19" style="201" bestFit="1" customWidth="1"/>
    <col min="13847" max="13847" width="20.5703125" style="201" bestFit="1" customWidth="1"/>
    <col min="13848" max="13848" width="19" style="201" customWidth="1"/>
    <col min="13849" max="14055" width="11.42578125" style="201" customWidth="1"/>
    <col min="14056" max="14058" width="7.28515625" style="201" customWidth="1"/>
    <col min="14059" max="14059" width="0" style="201" hidden="1" customWidth="1"/>
    <col min="14060" max="14060" width="7.28515625" style="201" customWidth="1"/>
    <col min="14061" max="14061" width="66.140625" style="201" customWidth="1"/>
    <col min="14062" max="14062" width="0" style="201" hidden="1" customWidth="1"/>
    <col min="14063" max="14063" width="28" style="201" customWidth="1"/>
    <col min="14064" max="14064" width="32.140625" style="201" customWidth="1"/>
    <col min="14065" max="14065" width="39.85546875" style="201" bestFit="1" customWidth="1"/>
    <col min="14066" max="14066" width="0" style="201" hidden="1" customWidth="1"/>
    <col min="14067" max="14067" width="7.28515625" style="201" customWidth="1"/>
    <col min="14068" max="14068" width="0" style="201" hidden="1" customWidth="1"/>
    <col min="14069" max="14069" width="7.28515625" style="201" customWidth="1"/>
    <col min="14070" max="14070" width="59.5703125" style="201" customWidth="1"/>
    <col min="14071" max="14071" width="0" style="201" hidden="1" customWidth="1"/>
    <col min="14072" max="14072" width="23.85546875" style="201" customWidth="1"/>
    <col min="14073" max="14073" width="27.42578125" style="201" customWidth="1"/>
    <col min="14074" max="14074" width="28" style="201" customWidth="1"/>
    <col min="14075" max="14077" width="0" style="201" hidden="1" customWidth="1"/>
    <col min="14078" max="14078" width="7.28515625" style="201" customWidth="1"/>
    <col min="14079" max="14079" width="6.140625" style="201" bestFit="1" customWidth="1"/>
    <col min="14080" max="14080" width="76.85546875" style="201"/>
    <col min="14081" max="14081" width="7.28515625" style="201" customWidth="1"/>
    <col min="14082" max="14082" width="6.140625" style="201" bestFit="1" customWidth="1"/>
    <col min="14083" max="14083" width="78" style="201" customWidth="1"/>
    <col min="14084" max="14084" width="20.7109375" style="201" customWidth="1"/>
    <col min="14085" max="14085" width="26" style="201" customWidth="1"/>
    <col min="14086" max="14086" width="37" style="201" bestFit="1" customWidth="1"/>
    <col min="14087" max="14095" width="0" style="201" hidden="1" customWidth="1"/>
    <col min="14096" max="14098" width="22.7109375" style="201" bestFit="1" customWidth="1"/>
    <col min="14099" max="14099" width="25.28515625" style="201" bestFit="1" customWidth="1"/>
    <col min="14100" max="14100" width="21" style="201" bestFit="1" customWidth="1"/>
    <col min="14101" max="14101" width="8.28515625" style="201" customWidth="1"/>
    <col min="14102" max="14102" width="19" style="201" bestFit="1" customWidth="1"/>
    <col min="14103" max="14103" width="20.5703125" style="201" bestFit="1" customWidth="1"/>
    <col min="14104" max="14104" width="19" style="201" customWidth="1"/>
    <col min="14105" max="14311" width="11.42578125" style="201" customWidth="1"/>
    <col min="14312" max="14314" width="7.28515625" style="201" customWidth="1"/>
    <col min="14315" max="14315" width="0" style="201" hidden="1" customWidth="1"/>
    <col min="14316" max="14316" width="7.28515625" style="201" customWidth="1"/>
    <col min="14317" max="14317" width="66.140625" style="201" customWidth="1"/>
    <col min="14318" max="14318" width="0" style="201" hidden="1" customWidth="1"/>
    <col min="14319" max="14319" width="28" style="201" customWidth="1"/>
    <col min="14320" max="14320" width="32.140625" style="201" customWidth="1"/>
    <col min="14321" max="14321" width="39.85546875" style="201" bestFit="1" customWidth="1"/>
    <col min="14322" max="14322" width="0" style="201" hidden="1" customWidth="1"/>
    <col min="14323" max="14323" width="7.28515625" style="201" customWidth="1"/>
    <col min="14324" max="14324" width="0" style="201" hidden="1" customWidth="1"/>
    <col min="14325" max="14325" width="7.28515625" style="201" customWidth="1"/>
    <col min="14326" max="14326" width="59.5703125" style="201" customWidth="1"/>
    <col min="14327" max="14327" width="0" style="201" hidden="1" customWidth="1"/>
    <col min="14328" max="14328" width="23.85546875" style="201" customWidth="1"/>
    <col min="14329" max="14329" width="27.42578125" style="201" customWidth="1"/>
    <col min="14330" max="14330" width="28" style="201" customWidth="1"/>
    <col min="14331" max="14333" width="0" style="201" hidden="1" customWidth="1"/>
    <col min="14334" max="14334" width="7.28515625" style="201" customWidth="1"/>
    <col min="14335" max="14335" width="6.140625" style="201" bestFit="1" customWidth="1"/>
    <col min="14336" max="14336" width="76.85546875" style="201"/>
    <col min="14337" max="14337" width="7.28515625" style="201" customWidth="1"/>
    <col min="14338" max="14338" width="6.140625" style="201" bestFit="1" customWidth="1"/>
    <col min="14339" max="14339" width="78" style="201" customWidth="1"/>
    <col min="14340" max="14340" width="20.7109375" style="201" customWidth="1"/>
    <col min="14341" max="14341" width="26" style="201" customWidth="1"/>
    <col min="14342" max="14342" width="37" style="201" bestFit="1" customWidth="1"/>
    <col min="14343" max="14351" width="0" style="201" hidden="1" customWidth="1"/>
    <col min="14352" max="14354" width="22.7109375" style="201" bestFit="1" customWidth="1"/>
    <col min="14355" max="14355" width="25.28515625" style="201" bestFit="1" customWidth="1"/>
    <col min="14356" max="14356" width="21" style="201" bestFit="1" customWidth="1"/>
    <col min="14357" max="14357" width="8.28515625" style="201" customWidth="1"/>
    <col min="14358" max="14358" width="19" style="201" bestFit="1" customWidth="1"/>
    <col min="14359" max="14359" width="20.5703125" style="201" bestFit="1" customWidth="1"/>
    <col min="14360" max="14360" width="19" style="201" customWidth="1"/>
    <col min="14361" max="14567" width="11.42578125" style="201" customWidth="1"/>
    <col min="14568" max="14570" width="7.28515625" style="201" customWidth="1"/>
    <col min="14571" max="14571" width="0" style="201" hidden="1" customWidth="1"/>
    <col min="14572" max="14572" width="7.28515625" style="201" customWidth="1"/>
    <col min="14573" max="14573" width="66.140625" style="201" customWidth="1"/>
    <col min="14574" max="14574" width="0" style="201" hidden="1" customWidth="1"/>
    <col min="14575" max="14575" width="28" style="201" customWidth="1"/>
    <col min="14576" max="14576" width="32.140625" style="201" customWidth="1"/>
    <col min="14577" max="14577" width="39.85546875" style="201" bestFit="1" customWidth="1"/>
    <col min="14578" max="14578" width="0" style="201" hidden="1" customWidth="1"/>
    <col min="14579" max="14579" width="7.28515625" style="201" customWidth="1"/>
    <col min="14580" max="14580" width="0" style="201" hidden="1" customWidth="1"/>
    <col min="14581" max="14581" width="7.28515625" style="201" customWidth="1"/>
    <col min="14582" max="14582" width="59.5703125" style="201" customWidth="1"/>
    <col min="14583" max="14583" width="0" style="201" hidden="1" customWidth="1"/>
    <col min="14584" max="14584" width="23.85546875" style="201" customWidth="1"/>
    <col min="14585" max="14585" width="27.42578125" style="201" customWidth="1"/>
    <col min="14586" max="14586" width="28" style="201" customWidth="1"/>
    <col min="14587" max="14589" width="0" style="201" hidden="1" customWidth="1"/>
    <col min="14590" max="14590" width="7.28515625" style="201" customWidth="1"/>
    <col min="14591" max="14591" width="6.140625" style="201" bestFit="1" customWidth="1"/>
    <col min="14592" max="14592" width="76.85546875" style="201"/>
    <col min="14593" max="14593" width="7.28515625" style="201" customWidth="1"/>
    <col min="14594" max="14594" width="6.140625" style="201" bestFit="1" customWidth="1"/>
    <col min="14595" max="14595" width="78" style="201" customWidth="1"/>
    <col min="14596" max="14596" width="20.7109375" style="201" customWidth="1"/>
    <col min="14597" max="14597" width="26" style="201" customWidth="1"/>
    <col min="14598" max="14598" width="37" style="201" bestFit="1" customWidth="1"/>
    <col min="14599" max="14607" width="0" style="201" hidden="1" customWidth="1"/>
    <col min="14608" max="14610" width="22.7109375" style="201" bestFit="1" customWidth="1"/>
    <col min="14611" max="14611" width="25.28515625" style="201" bestFit="1" customWidth="1"/>
    <col min="14612" max="14612" width="21" style="201" bestFit="1" customWidth="1"/>
    <col min="14613" max="14613" width="8.28515625" style="201" customWidth="1"/>
    <col min="14614" max="14614" width="19" style="201" bestFit="1" customWidth="1"/>
    <col min="14615" max="14615" width="20.5703125" style="201" bestFit="1" customWidth="1"/>
    <col min="14616" max="14616" width="19" style="201" customWidth="1"/>
    <col min="14617" max="14823" width="11.42578125" style="201" customWidth="1"/>
    <col min="14824" max="14826" width="7.28515625" style="201" customWidth="1"/>
    <col min="14827" max="14827" width="0" style="201" hidden="1" customWidth="1"/>
    <col min="14828" max="14828" width="7.28515625" style="201" customWidth="1"/>
    <col min="14829" max="14829" width="66.140625" style="201" customWidth="1"/>
    <col min="14830" max="14830" width="0" style="201" hidden="1" customWidth="1"/>
    <col min="14831" max="14831" width="28" style="201" customWidth="1"/>
    <col min="14832" max="14832" width="32.140625" style="201" customWidth="1"/>
    <col min="14833" max="14833" width="39.85546875" style="201" bestFit="1" customWidth="1"/>
    <col min="14834" max="14834" width="0" style="201" hidden="1" customWidth="1"/>
    <col min="14835" max="14835" width="7.28515625" style="201" customWidth="1"/>
    <col min="14836" max="14836" width="0" style="201" hidden="1" customWidth="1"/>
    <col min="14837" max="14837" width="7.28515625" style="201" customWidth="1"/>
    <col min="14838" max="14838" width="59.5703125" style="201" customWidth="1"/>
    <col min="14839" max="14839" width="0" style="201" hidden="1" customWidth="1"/>
    <col min="14840" max="14840" width="23.85546875" style="201" customWidth="1"/>
    <col min="14841" max="14841" width="27.42578125" style="201" customWidth="1"/>
    <col min="14842" max="14842" width="28" style="201" customWidth="1"/>
    <col min="14843" max="14845" width="0" style="201" hidden="1" customWidth="1"/>
    <col min="14846" max="14846" width="7.28515625" style="201" customWidth="1"/>
    <col min="14847" max="14847" width="6.140625" style="201" bestFit="1" customWidth="1"/>
    <col min="14848" max="14848" width="76.85546875" style="201"/>
    <col min="14849" max="14849" width="7.28515625" style="201" customWidth="1"/>
    <col min="14850" max="14850" width="6.140625" style="201" bestFit="1" customWidth="1"/>
    <col min="14851" max="14851" width="78" style="201" customWidth="1"/>
    <col min="14852" max="14852" width="20.7109375" style="201" customWidth="1"/>
    <col min="14853" max="14853" width="26" style="201" customWidth="1"/>
    <col min="14854" max="14854" width="37" style="201" bestFit="1" customWidth="1"/>
    <col min="14855" max="14863" width="0" style="201" hidden="1" customWidth="1"/>
    <col min="14864" max="14866" width="22.7109375" style="201" bestFit="1" customWidth="1"/>
    <col min="14867" max="14867" width="25.28515625" style="201" bestFit="1" customWidth="1"/>
    <col min="14868" max="14868" width="21" style="201" bestFit="1" customWidth="1"/>
    <col min="14869" max="14869" width="8.28515625" style="201" customWidth="1"/>
    <col min="14870" max="14870" width="19" style="201" bestFit="1" customWidth="1"/>
    <col min="14871" max="14871" width="20.5703125" style="201" bestFit="1" customWidth="1"/>
    <col min="14872" max="14872" width="19" style="201" customWidth="1"/>
    <col min="14873" max="15079" width="11.42578125" style="201" customWidth="1"/>
    <col min="15080" max="15082" width="7.28515625" style="201" customWidth="1"/>
    <col min="15083" max="15083" width="0" style="201" hidden="1" customWidth="1"/>
    <col min="15084" max="15084" width="7.28515625" style="201" customWidth="1"/>
    <col min="15085" max="15085" width="66.140625" style="201" customWidth="1"/>
    <col min="15086" max="15086" width="0" style="201" hidden="1" customWidth="1"/>
    <col min="15087" max="15087" width="28" style="201" customWidth="1"/>
    <col min="15088" max="15088" width="32.140625" style="201" customWidth="1"/>
    <col min="15089" max="15089" width="39.85546875" style="201" bestFit="1" customWidth="1"/>
    <col min="15090" max="15090" width="0" style="201" hidden="1" customWidth="1"/>
    <col min="15091" max="15091" width="7.28515625" style="201" customWidth="1"/>
    <col min="15092" max="15092" width="0" style="201" hidden="1" customWidth="1"/>
    <col min="15093" max="15093" width="7.28515625" style="201" customWidth="1"/>
    <col min="15094" max="15094" width="59.5703125" style="201" customWidth="1"/>
    <col min="15095" max="15095" width="0" style="201" hidden="1" customWidth="1"/>
    <col min="15096" max="15096" width="23.85546875" style="201" customWidth="1"/>
    <col min="15097" max="15097" width="27.42578125" style="201" customWidth="1"/>
    <col min="15098" max="15098" width="28" style="201" customWidth="1"/>
    <col min="15099" max="15101" width="0" style="201" hidden="1" customWidth="1"/>
    <col min="15102" max="15102" width="7.28515625" style="201" customWidth="1"/>
    <col min="15103" max="15103" width="6.140625" style="201" bestFit="1" customWidth="1"/>
    <col min="15104" max="15104" width="76.85546875" style="201"/>
    <col min="15105" max="15105" width="7.28515625" style="201" customWidth="1"/>
    <col min="15106" max="15106" width="6.140625" style="201" bestFit="1" customWidth="1"/>
    <col min="15107" max="15107" width="78" style="201" customWidth="1"/>
    <col min="15108" max="15108" width="20.7109375" style="201" customWidth="1"/>
    <col min="15109" max="15109" width="26" style="201" customWidth="1"/>
    <col min="15110" max="15110" width="37" style="201" bestFit="1" customWidth="1"/>
    <col min="15111" max="15119" width="0" style="201" hidden="1" customWidth="1"/>
    <col min="15120" max="15122" width="22.7109375" style="201" bestFit="1" customWidth="1"/>
    <col min="15123" max="15123" width="25.28515625" style="201" bestFit="1" customWidth="1"/>
    <col min="15124" max="15124" width="21" style="201" bestFit="1" customWidth="1"/>
    <col min="15125" max="15125" width="8.28515625" style="201" customWidth="1"/>
    <col min="15126" max="15126" width="19" style="201" bestFit="1" customWidth="1"/>
    <col min="15127" max="15127" width="20.5703125" style="201" bestFit="1" customWidth="1"/>
    <col min="15128" max="15128" width="19" style="201" customWidth="1"/>
    <col min="15129" max="15335" width="11.42578125" style="201" customWidth="1"/>
    <col min="15336" max="15338" width="7.28515625" style="201" customWidth="1"/>
    <col min="15339" max="15339" width="0" style="201" hidden="1" customWidth="1"/>
    <col min="15340" max="15340" width="7.28515625" style="201" customWidth="1"/>
    <col min="15341" max="15341" width="66.140625" style="201" customWidth="1"/>
    <col min="15342" max="15342" width="0" style="201" hidden="1" customWidth="1"/>
    <col min="15343" max="15343" width="28" style="201" customWidth="1"/>
    <col min="15344" max="15344" width="32.140625" style="201" customWidth="1"/>
    <col min="15345" max="15345" width="39.85546875" style="201" bestFit="1" customWidth="1"/>
    <col min="15346" max="15346" width="0" style="201" hidden="1" customWidth="1"/>
    <col min="15347" max="15347" width="7.28515625" style="201" customWidth="1"/>
    <col min="15348" max="15348" width="0" style="201" hidden="1" customWidth="1"/>
    <col min="15349" max="15349" width="7.28515625" style="201" customWidth="1"/>
    <col min="15350" max="15350" width="59.5703125" style="201" customWidth="1"/>
    <col min="15351" max="15351" width="0" style="201" hidden="1" customWidth="1"/>
    <col min="15352" max="15352" width="23.85546875" style="201" customWidth="1"/>
    <col min="15353" max="15353" width="27.42578125" style="201" customWidth="1"/>
    <col min="15354" max="15354" width="28" style="201" customWidth="1"/>
    <col min="15355" max="15357" width="0" style="201" hidden="1" customWidth="1"/>
    <col min="15358" max="15358" width="7.28515625" style="201" customWidth="1"/>
    <col min="15359" max="15359" width="6.140625" style="201" bestFit="1" customWidth="1"/>
    <col min="15360" max="15360" width="76.85546875" style="201"/>
    <col min="15361" max="15361" width="7.28515625" style="201" customWidth="1"/>
    <col min="15362" max="15362" width="6.140625" style="201" bestFit="1" customWidth="1"/>
    <col min="15363" max="15363" width="78" style="201" customWidth="1"/>
    <col min="15364" max="15364" width="20.7109375" style="201" customWidth="1"/>
    <col min="15365" max="15365" width="26" style="201" customWidth="1"/>
    <col min="15366" max="15366" width="37" style="201" bestFit="1" customWidth="1"/>
    <col min="15367" max="15375" width="0" style="201" hidden="1" customWidth="1"/>
    <col min="15376" max="15378" width="22.7109375" style="201" bestFit="1" customWidth="1"/>
    <col min="15379" max="15379" width="25.28515625" style="201" bestFit="1" customWidth="1"/>
    <col min="15380" max="15380" width="21" style="201" bestFit="1" customWidth="1"/>
    <col min="15381" max="15381" width="8.28515625" style="201" customWidth="1"/>
    <col min="15382" max="15382" width="19" style="201" bestFit="1" customWidth="1"/>
    <col min="15383" max="15383" width="20.5703125" style="201" bestFit="1" customWidth="1"/>
    <col min="15384" max="15384" width="19" style="201" customWidth="1"/>
    <col min="15385" max="15591" width="11.42578125" style="201" customWidth="1"/>
    <col min="15592" max="15594" width="7.28515625" style="201" customWidth="1"/>
    <col min="15595" max="15595" width="0" style="201" hidden="1" customWidth="1"/>
    <col min="15596" max="15596" width="7.28515625" style="201" customWidth="1"/>
    <col min="15597" max="15597" width="66.140625" style="201" customWidth="1"/>
    <col min="15598" max="15598" width="0" style="201" hidden="1" customWidth="1"/>
    <col min="15599" max="15599" width="28" style="201" customWidth="1"/>
    <col min="15600" max="15600" width="32.140625" style="201" customWidth="1"/>
    <col min="15601" max="15601" width="39.85546875" style="201" bestFit="1" customWidth="1"/>
    <col min="15602" max="15602" width="0" style="201" hidden="1" customWidth="1"/>
    <col min="15603" max="15603" width="7.28515625" style="201" customWidth="1"/>
    <col min="15604" max="15604" width="0" style="201" hidden="1" customWidth="1"/>
    <col min="15605" max="15605" width="7.28515625" style="201" customWidth="1"/>
    <col min="15606" max="15606" width="59.5703125" style="201" customWidth="1"/>
    <col min="15607" max="15607" width="0" style="201" hidden="1" customWidth="1"/>
    <col min="15608" max="15608" width="23.85546875" style="201" customWidth="1"/>
    <col min="15609" max="15609" width="27.42578125" style="201" customWidth="1"/>
    <col min="15610" max="15610" width="28" style="201" customWidth="1"/>
    <col min="15611" max="15613" width="0" style="201" hidden="1" customWidth="1"/>
    <col min="15614" max="15614" width="7.28515625" style="201" customWidth="1"/>
    <col min="15615" max="15615" width="6.140625" style="201" bestFit="1" customWidth="1"/>
    <col min="15616" max="15616" width="76.85546875" style="201"/>
    <col min="15617" max="15617" width="7.28515625" style="201" customWidth="1"/>
    <col min="15618" max="15618" width="6.140625" style="201" bestFit="1" customWidth="1"/>
    <col min="15619" max="15619" width="78" style="201" customWidth="1"/>
    <col min="15620" max="15620" width="20.7109375" style="201" customWidth="1"/>
    <col min="15621" max="15621" width="26" style="201" customWidth="1"/>
    <col min="15622" max="15622" width="37" style="201" bestFit="1" customWidth="1"/>
    <col min="15623" max="15631" width="0" style="201" hidden="1" customWidth="1"/>
    <col min="15632" max="15634" width="22.7109375" style="201" bestFit="1" customWidth="1"/>
    <col min="15635" max="15635" width="25.28515625" style="201" bestFit="1" customWidth="1"/>
    <col min="15636" max="15636" width="21" style="201" bestFit="1" customWidth="1"/>
    <col min="15637" max="15637" width="8.28515625" style="201" customWidth="1"/>
    <col min="15638" max="15638" width="19" style="201" bestFit="1" customWidth="1"/>
    <col min="15639" max="15639" width="20.5703125" style="201" bestFit="1" customWidth="1"/>
    <col min="15640" max="15640" width="19" style="201" customWidth="1"/>
    <col min="15641" max="15847" width="11.42578125" style="201" customWidth="1"/>
    <col min="15848" max="15850" width="7.28515625" style="201" customWidth="1"/>
    <col min="15851" max="15851" width="0" style="201" hidden="1" customWidth="1"/>
    <col min="15852" max="15852" width="7.28515625" style="201" customWidth="1"/>
    <col min="15853" max="15853" width="66.140625" style="201" customWidth="1"/>
    <col min="15854" max="15854" width="0" style="201" hidden="1" customWidth="1"/>
    <col min="15855" max="15855" width="28" style="201" customWidth="1"/>
    <col min="15856" max="15856" width="32.140625" style="201" customWidth="1"/>
    <col min="15857" max="15857" width="39.85546875" style="201" bestFit="1" customWidth="1"/>
    <col min="15858" max="15858" width="0" style="201" hidden="1" customWidth="1"/>
    <col min="15859" max="15859" width="7.28515625" style="201" customWidth="1"/>
    <col min="15860" max="15860" width="0" style="201" hidden="1" customWidth="1"/>
    <col min="15861" max="15861" width="7.28515625" style="201" customWidth="1"/>
    <col min="15862" max="15862" width="59.5703125" style="201" customWidth="1"/>
    <col min="15863" max="15863" width="0" style="201" hidden="1" customWidth="1"/>
    <col min="15864" max="15864" width="23.85546875" style="201" customWidth="1"/>
    <col min="15865" max="15865" width="27.42578125" style="201" customWidth="1"/>
    <col min="15866" max="15866" width="28" style="201" customWidth="1"/>
    <col min="15867" max="15869" width="0" style="201" hidden="1" customWidth="1"/>
    <col min="15870" max="15870" width="7.28515625" style="201" customWidth="1"/>
    <col min="15871" max="15871" width="6.140625" style="201" bestFit="1" customWidth="1"/>
    <col min="15872" max="15872" width="76.85546875" style="201"/>
    <col min="15873" max="15873" width="7.28515625" style="201" customWidth="1"/>
    <col min="15874" max="15874" width="6.140625" style="201" bestFit="1" customWidth="1"/>
    <col min="15875" max="15875" width="78" style="201" customWidth="1"/>
    <col min="15876" max="15876" width="20.7109375" style="201" customWidth="1"/>
    <col min="15877" max="15877" width="26" style="201" customWidth="1"/>
    <col min="15878" max="15878" width="37" style="201" bestFit="1" customWidth="1"/>
    <col min="15879" max="15887" width="0" style="201" hidden="1" customWidth="1"/>
    <col min="15888" max="15890" width="22.7109375" style="201" bestFit="1" customWidth="1"/>
    <col min="15891" max="15891" width="25.28515625" style="201" bestFit="1" customWidth="1"/>
    <col min="15892" max="15892" width="21" style="201" bestFit="1" customWidth="1"/>
    <col min="15893" max="15893" width="8.28515625" style="201" customWidth="1"/>
    <col min="15894" max="15894" width="19" style="201" bestFit="1" customWidth="1"/>
    <col min="15895" max="15895" width="20.5703125" style="201" bestFit="1" customWidth="1"/>
    <col min="15896" max="15896" width="19" style="201" customWidth="1"/>
    <col min="15897" max="16103" width="11.42578125" style="201" customWidth="1"/>
    <col min="16104" max="16106" width="7.28515625" style="201" customWidth="1"/>
    <col min="16107" max="16107" width="0" style="201" hidden="1" customWidth="1"/>
    <col min="16108" max="16108" width="7.28515625" style="201" customWidth="1"/>
    <col min="16109" max="16109" width="66.140625" style="201" customWidth="1"/>
    <col min="16110" max="16110" width="0" style="201" hidden="1" customWidth="1"/>
    <col min="16111" max="16111" width="28" style="201" customWidth="1"/>
    <col min="16112" max="16112" width="32.140625" style="201" customWidth="1"/>
    <col min="16113" max="16113" width="39.85546875" style="201" bestFit="1" customWidth="1"/>
    <col min="16114" max="16114" width="0" style="201" hidden="1" customWidth="1"/>
    <col min="16115" max="16115" width="7.28515625" style="201" customWidth="1"/>
    <col min="16116" max="16116" width="0" style="201" hidden="1" customWidth="1"/>
    <col min="16117" max="16117" width="7.28515625" style="201" customWidth="1"/>
    <col min="16118" max="16118" width="59.5703125" style="201" customWidth="1"/>
    <col min="16119" max="16119" width="0" style="201" hidden="1" customWidth="1"/>
    <col min="16120" max="16120" width="23.85546875" style="201" customWidth="1"/>
    <col min="16121" max="16121" width="27.42578125" style="201" customWidth="1"/>
    <col min="16122" max="16122" width="28" style="201" customWidth="1"/>
    <col min="16123" max="16125" width="0" style="201" hidden="1" customWidth="1"/>
    <col min="16126" max="16126" width="7.28515625" style="201" customWidth="1"/>
    <col min="16127" max="16127" width="6.140625" style="201" bestFit="1" customWidth="1"/>
    <col min="16128" max="16128" width="76.85546875" style="201"/>
    <col min="16129" max="16129" width="7.28515625" style="201" customWidth="1"/>
    <col min="16130" max="16130" width="6.140625" style="201" bestFit="1" customWidth="1"/>
    <col min="16131" max="16131" width="78" style="201" customWidth="1"/>
    <col min="16132" max="16132" width="20.7109375" style="201" customWidth="1"/>
    <col min="16133" max="16133" width="26" style="201" customWidth="1"/>
    <col min="16134" max="16134" width="37" style="201" bestFit="1" customWidth="1"/>
    <col min="16135" max="16143" width="0" style="201" hidden="1" customWidth="1"/>
    <col min="16144" max="16146" width="22.7109375" style="201" bestFit="1" customWidth="1"/>
    <col min="16147" max="16147" width="25.28515625" style="201" bestFit="1" customWidth="1"/>
    <col min="16148" max="16148" width="21" style="201" bestFit="1" customWidth="1"/>
    <col min="16149" max="16149" width="8.28515625" style="201" customWidth="1"/>
    <col min="16150" max="16150" width="19" style="201" bestFit="1" customWidth="1"/>
    <col min="16151" max="16151" width="20.5703125" style="201" bestFit="1" customWidth="1"/>
    <col min="16152" max="16152" width="19" style="201" customWidth="1"/>
    <col min="16153" max="16359" width="11.42578125" style="201" customWidth="1"/>
    <col min="16360" max="16362" width="7.28515625" style="201" customWidth="1"/>
    <col min="16363" max="16363" width="0" style="201" hidden="1" customWidth="1"/>
    <col min="16364" max="16364" width="7.28515625" style="201" customWidth="1"/>
    <col min="16365" max="16365" width="66.140625" style="201" customWidth="1"/>
    <col min="16366" max="16366" width="0" style="201" hidden="1" customWidth="1"/>
    <col min="16367" max="16367" width="28" style="201" customWidth="1"/>
    <col min="16368" max="16368" width="32.140625" style="201" customWidth="1"/>
    <col min="16369" max="16369" width="39.85546875" style="201" bestFit="1" customWidth="1"/>
    <col min="16370" max="16370" width="0" style="201" hidden="1" customWidth="1"/>
    <col min="16371" max="16371" width="7.28515625" style="201" customWidth="1"/>
    <col min="16372" max="16372" width="0" style="201" hidden="1" customWidth="1"/>
    <col min="16373" max="16373" width="7.28515625" style="201" customWidth="1"/>
    <col min="16374" max="16374" width="59.5703125" style="201" customWidth="1"/>
    <col min="16375" max="16375" width="0" style="201" hidden="1" customWidth="1"/>
    <col min="16376" max="16376" width="23.85546875" style="201" customWidth="1"/>
    <col min="16377" max="16377" width="27.42578125" style="201" customWidth="1"/>
    <col min="16378" max="16378" width="28" style="201" customWidth="1"/>
    <col min="16379" max="16381" width="0" style="201" hidden="1" customWidth="1"/>
    <col min="16382" max="16382" width="7.28515625" style="201" customWidth="1"/>
    <col min="16383" max="16383" width="6.140625" style="201" bestFit="1" customWidth="1"/>
    <col min="16384" max="16384" width="76.85546875" style="201"/>
  </cols>
  <sheetData>
    <row r="1" spans="1:81" s="243" customFormat="1" ht="27.75" customHeight="1" x14ac:dyDescent="0.25">
      <c r="A1" s="244"/>
      <c r="B1" s="244"/>
      <c r="C1" s="310" t="s">
        <v>0</v>
      </c>
      <c r="D1" s="310"/>
      <c r="E1" s="311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</row>
    <row r="2" spans="1:81" s="243" customFormat="1" ht="27.75" customHeight="1" x14ac:dyDescent="0.25">
      <c r="A2" s="244"/>
      <c r="B2" s="244"/>
      <c r="C2" s="310" t="s">
        <v>1</v>
      </c>
      <c r="D2" s="310"/>
      <c r="E2" s="311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</row>
    <row r="3" spans="1:81" s="243" customFormat="1" ht="27.75" customHeight="1" x14ac:dyDescent="0.25">
      <c r="A3" s="244"/>
      <c r="B3" s="244"/>
      <c r="C3" s="310" t="s">
        <v>2</v>
      </c>
      <c r="D3" s="310"/>
      <c r="E3" s="311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</row>
    <row r="4" spans="1:81" s="243" customFormat="1" ht="27.75" customHeight="1" x14ac:dyDescent="0.25">
      <c r="A4" s="244"/>
      <c r="B4" s="244"/>
      <c r="C4" s="312" t="s">
        <v>3</v>
      </c>
      <c r="D4" s="312"/>
      <c r="E4" s="313"/>
      <c r="F4" s="313"/>
      <c r="G4" s="313"/>
      <c r="H4" s="313"/>
      <c r="I4" s="313"/>
      <c r="J4" s="313"/>
      <c r="K4" s="313"/>
      <c r="L4" s="313"/>
      <c r="R4" s="244"/>
      <c r="S4" s="244"/>
      <c r="T4" s="244"/>
    </row>
    <row r="5" spans="1:81" s="243" customFormat="1" ht="27.75" customHeight="1" x14ac:dyDescent="0.25">
      <c r="A5" s="244"/>
      <c r="B5" s="244"/>
      <c r="C5" s="314" t="s">
        <v>145</v>
      </c>
      <c r="D5" s="314"/>
      <c r="E5" s="315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</row>
    <row r="6" spans="1:81" s="243" customFormat="1" ht="51" customHeight="1" x14ac:dyDescent="0.25">
      <c r="A6" s="244"/>
      <c r="B6" s="244"/>
      <c r="C6" s="314"/>
      <c r="D6" s="314"/>
      <c r="E6" s="357" t="s">
        <v>144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</row>
    <row r="7" spans="1:81" s="243" customFormat="1" ht="27.75" hidden="1" customHeight="1" x14ac:dyDescent="0.25">
      <c r="A7" s="244"/>
      <c r="B7" s="244"/>
      <c r="C7" s="314"/>
      <c r="D7" s="316" t="s">
        <v>4</v>
      </c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</row>
    <row r="8" spans="1:81" s="243" customFormat="1" ht="27.75" customHeight="1" x14ac:dyDescent="0.25">
      <c r="A8" s="244"/>
      <c r="B8" s="244"/>
      <c r="C8" s="317" t="s">
        <v>180</v>
      </c>
      <c r="D8" s="317"/>
      <c r="E8" s="318"/>
      <c r="F8" s="310"/>
      <c r="G8" s="312"/>
      <c r="H8" s="244"/>
      <c r="I8" s="244"/>
      <c r="L8" s="244"/>
      <c r="M8" s="244"/>
      <c r="N8" s="244"/>
      <c r="O8" s="244"/>
      <c r="P8" s="244"/>
      <c r="Q8" s="244"/>
      <c r="R8" s="244"/>
      <c r="S8" s="244"/>
      <c r="T8" s="244"/>
    </row>
    <row r="9" spans="1:81" s="243" customFormat="1" ht="27.75" customHeight="1" x14ac:dyDescent="0.25">
      <c r="A9" s="244"/>
      <c r="B9" s="244"/>
      <c r="C9" s="317" t="s">
        <v>181</v>
      </c>
      <c r="D9" s="317"/>
      <c r="E9" s="318"/>
      <c r="F9" s="310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81" s="243" customFormat="1" ht="21.75" hidden="1" customHeight="1" x14ac:dyDescent="0.25">
      <c r="A10" s="244"/>
      <c r="B10" s="244"/>
      <c r="C10" s="317" t="s">
        <v>5</v>
      </c>
      <c r="D10" s="317"/>
      <c r="E10" s="318"/>
      <c r="F10" s="310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</row>
    <row r="11" spans="1:81" s="243" customFormat="1" ht="21.75" hidden="1" customHeight="1" x14ac:dyDescent="0.25">
      <c r="A11" s="244"/>
      <c r="B11" s="244"/>
      <c r="C11" s="319"/>
      <c r="D11" s="319"/>
      <c r="E11" s="244"/>
      <c r="F11" s="310" t="s">
        <v>6</v>
      </c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</row>
    <row r="12" spans="1:81" s="243" customFormat="1" ht="15" customHeight="1" thickBot="1" x14ac:dyDescent="0.3">
      <c r="A12" s="308"/>
      <c r="B12" s="244"/>
      <c r="C12" s="244"/>
      <c r="D12" s="244"/>
      <c r="E12" s="311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</row>
    <row r="13" spans="1:81" ht="57" customHeight="1" thickBot="1" x14ac:dyDescent="0.3">
      <c r="A13" s="308"/>
      <c r="B13" s="93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81" s="93" customFormat="1" ht="30" customHeight="1" thickBot="1" x14ac:dyDescent="0.3">
      <c r="A14" s="308"/>
      <c r="B14" s="136"/>
      <c r="C14" s="99" t="s">
        <v>24</v>
      </c>
      <c r="D14" s="100"/>
      <c r="E14" s="101" t="s">
        <v>25</v>
      </c>
      <c r="F14" s="102" t="s">
        <v>25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03" t="s">
        <v>29</v>
      </c>
      <c r="T14" s="103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</row>
    <row r="15" spans="1:81" s="93" customFormat="1" ht="18.75" thickBot="1" x14ac:dyDescent="0.3">
      <c r="A15" s="309"/>
      <c r="B15" s="105">
        <v>1</v>
      </c>
      <c r="C15" s="94" t="s">
        <v>30</v>
      </c>
      <c r="D15" s="106" t="s">
        <v>31</v>
      </c>
      <c r="E15" s="107">
        <f>+G15*12</f>
        <v>709568172</v>
      </c>
      <c r="F15" s="108">
        <f>+S15</f>
        <v>236522724</v>
      </c>
      <c r="G15" s="109">
        <v>59130681</v>
      </c>
      <c r="H15" s="109">
        <v>59130681</v>
      </c>
      <c r="I15" s="109">
        <v>59130681</v>
      </c>
      <c r="J15" s="110">
        <v>59130681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80" si="0">SUM(G15:R15)</f>
        <v>236522724</v>
      </c>
      <c r="T15" s="111">
        <f>+F15-S15</f>
        <v>0</v>
      </c>
      <c r="U15" s="244"/>
      <c r="V15" s="245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  <c r="AV15" s="244"/>
      <c r="AW15" s="244"/>
      <c r="AX15" s="244"/>
      <c r="AY15" s="244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</row>
    <row r="16" spans="1:81" s="93" customFormat="1" ht="17.25" customHeight="1" thickBot="1" x14ac:dyDescent="0.3">
      <c r="A16" s="309"/>
      <c r="B16" s="112">
        <v>2</v>
      </c>
      <c r="C16" s="94" t="s">
        <v>32</v>
      </c>
      <c r="D16" s="106" t="s">
        <v>31</v>
      </c>
      <c r="E16" s="113"/>
      <c r="F16" s="114"/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1" si="1">+F16-S16</f>
        <v>0</v>
      </c>
      <c r="U16" s="244"/>
      <c r="V16" s="245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</row>
    <row r="17" spans="1:81" s="93" customFormat="1" ht="18.75" thickBot="1" x14ac:dyDescent="0.3">
      <c r="A17" s="309"/>
      <c r="B17" s="112">
        <v>3</v>
      </c>
      <c r="C17" s="94" t="s">
        <v>33</v>
      </c>
      <c r="D17" s="106" t="s">
        <v>31</v>
      </c>
      <c r="E17" s="118"/>
      <c r="F17" s="114"/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1"/>
        <v>0</v>
      </c>
      <c r="U17" s="244"/>
      <c r="V17" s="245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</row>
    <row r="18" spans="1:81" s="93" customFormat="1" ht="18.75" thickBot="1" x14ac:dyDescent="0.3">
      <c r="A18" s="309"/>
      <c r="B18" s="112">
        <v>2</v>
      </c>
      <c r="C18" s="94" t="s">
        <v>34</v>
      </c>
      <c r="D18" s="106" t="s">
        <v>31</v>
      </c>
      <c r="E18" s="113">
        <f>+G18*12</f>
        <v>71420616</v>
      </c>
      <c r="F18" s="114">
        <f>SUM(G18:R18)</f>
        <v>23806872</v>
      </c>
      <c r="G18" s="115">
        <v>5951718</v>
      </c>
      <c r="H18" s="115">
        <v>5951718</v>
      </c>
      <c r="I18" s="115">
        <v>5951718</v>
      </c>
      <c r="J18" s="116">
        <v>5951718</v>
      </c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23806872</v>
      </c>
      <c r="T18" s="111">
        <f t="shared" si="1"/>
        <v>0</v>
      </c>
      <c r="U18" s="244"/>
      <c r="V18" s="245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  <c r="AW18" s="244"/>
      <c r="AX18" s="244"/>
      <c r="AY18" s="244"/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</row>
    <row r="19" spans="1:81" s="93" customFormat="1" ht="18.75" thickBot="1" x14ac:dyDescent="0.3">
      <c r="A19" s="309"/>
      <c r="B19" s="112">
        <v>3</v>
      </c>
      <c r="C19" s="94" t="s">
        <v>35</v>
      </c>
      <c r="D19" s="106" t="s">
        <v>31</v>
      </c>
      <c r="E19" s="113">
        <f t="shared" ref="E19:E24" si="2">+G19*12</f>
        <v>0</v>
      </c>
      <c r="F19" s="114">
        <f t="shared" ref="F19:F24" si="3">SUM(G19:R19)</f>
        <v>0</v>
      </c>
      <c r="G19" s="115"/>
      <c r="H19" s="115"/>
      <c r="I19" s="115"/>
      <c r="J19" s="116"/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0</v>
      </c>
      <c r="T19" s="111">
        <f t="shared" si="1"/>
        <v>0</v>
      </c>
      <c r="U19" s="244"/>
      <c r="V19" s="245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4"/>
      <c r="AM19" s="244"/>
      <c r="AN19" s="244"/>
      <c r="AO19" s="244"/>
      <c r="AP19" s="244"/>
      <c r="AQ19" s="244"/>
      <c r="AR19" s="244"/>
      <c r="AS19" s="244"/>
      <c r="AT19" s="244"/>
      <c r="AU19" s="244"/>
      <c r="AV19" s="244"/>
      <c r="AW19" s="244"/>
      <c r="AX19" s="244"/>
      <c r="AY19" s="244"/>
      <c r="AZ19" s="244"/>
      <c r="BA19" s="244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</row>
    <row r="20" spans="1:81" s="93" customFormat="1" ht="18.75" thickBot="1" x14ac:dyDescent="0.3">
      <c r="A20" s="309"/>
      <c r="B20" s="112"/>
      <c r="C20" s="94" t="s">
        <v>207</v>
      </c>
      <c r="D20" s="106"/>
      <c r="E20" s="113"/>
      <c r="F20" s="114"/>
      <c r="G20" s="115"/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244"/>
      <c r="V20" s="245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244"/>
      <c r="AU20" s="244"/>
      <c r="AV20" s="244"/>
      <c r="AW20" s="244"/>
      <c r="AX20" s="244"/>
      <c r="AY20" s="244"/>
      <c r="AZ20" s="244"/>
      <c r="BA20" s="244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</row>
    <row r="21" spans="1:81" s="93" customFormat="1" ht="18.75" thickBot="1" x14ac:dyDescent="0.3">
      <c r="A21" s="309"/>
      <c r="B21" s="112">
        <v>5</v>
      </c>
      <c r="C21" s="94" t="s">
        <v>36</v>
      </c>
      <c r="D21" s="106" t="s">
        <v>31</v>
      </c>
      <c r="E21" s="113">
        <f t="shared" si="2"/>
        <v>0</v>
      </c>
      <c r="F21" s="114">
        <f t="shared" si="3"/>
        <v>0</v>
      </c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244"/>
      <c r="V21" s="245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  <c r="AW21" s="244"/>
      <c r="AX21" s="244"/>
      <c r="AY21" s="244"/>
      <c r="AZ21" s="244"/>
      <c r="BA21" s="244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</row>
    <row r="22" spans="1:81" s="93" customFormat="1" ht="18.75" thickBot="1" x14ac:dyDescent="0.3">
      <c r="A22" s="309"/>
      <c r="B22" s="112">
        <v>4</v>
      </c>
      <c r="C22" s="94" t="s">
        <v>37</v>
      </c>
      <c r="D22" s="106" t="s">
        <v>31</v>
      </c>
      <c r="E22" s="113">
        <f t="shared" si="2"/>
        <v>10930332</v>
      </c>
      <c r="F22" s="114">
        <f t="shared" si="3"/>
        <v>3643447</v>
      </c>
      <c r="G22" s="115">
        <v>910861</v>
      </c>
      <c r="H22" s="115">
        <v>910862</v>
      </c>
      <c r="I22" s="115">
        <v>910862</v>
      </c>
      <c r="J22" s="116">
        <v>910862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3643447</v>
      </c>
      <c r="T22" s="111">
        <f t="shared" si="1"/>
        <v>0</v>
      </c>
      <c r="U22" s="244"/>
      <c r="V22" s="245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Y22" s="244"/>
      <c r="AZ22" s="244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</row>
    <row r="23" spans="1:81" s="93" customFormat="1" ht="18.75" thickBot="1" x14ac:dyDescent="0.3">
      <c r="A23" s="309"/>
      <c r="B23" s="112">
        <v>7</v>
      </c>
      <c r="C23" s="94" t="s">
        <v>38</v>
      </c>
      <c r="D23" s="106" t="s">
        <v>31</v>
      </c>
      <c r="E23" s="113">
        <f t="shared" si="2"/>
        <v>0</v>
      </c>
      <c r="F23" s="114">
        <f t="shared" si="3"/>
        <v>0</v>
      </c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244"/>
      <c r="V23" s="245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Y23" s="244"/>
      <c r="AZ23" s="244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</row>
    <row r="24" spans="1:81" s="93" customFormat="1" ht="18.75" thickBot="1" x14ac:dyDescent="0.3">
      <c r="A24" s="309"/>
      <c r="B24" s="112">
        <v>5</v>
      </c>
      <c r="C24" s="94" t="s">
        <v>39</v>
      </c>
      <c r="D24" s="106" t="s">
        <v>31</v>
      </c>
      <c r="E24" s="113">
        <f t="shared" si="2"/>
        <v>6627216</v>
      </c>
      <c r="F24" s="114">
        <f t="shared" si="3"/>
        <v>2209072</v>
      </c>
      <c r="G24" s="115">
        <v>552268</v>
      </c>
      <c r="H24" s="115">
        <v>552268</v>
      </c>
      <c r="I24" s="115">
        <v>552268</v>
      </c>
      <c r="J24" s="116">
        <v>552268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2209072</v>
      </c>
      <c r="T24" s="111">
        <f t="shared" si="1"/>
        <v>0</v>
      </c>
      <c r="U24" s="244"/>
      <c r="V24" s="245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</row>
    <row r="25" spans="1:81" s="93" customFormat="1" ht="18.75" thickBot="1" x14ac:dyDescent="0.3">
      <c r="A25" s="309"/>
      <c r="B25" s="112">
        <v>6</v>
      </c>
      <c r="C25" s="94" t="s">
        <v>40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290"/>
      <c r="V25" s="245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</row>
    <row r="26" spans="1:81" s="93" customFormat="1" ht="18.75" thickBot="1" x14ac:dyDescent="0.3">
      <c r="A26" s="309"/>
      <c r="B26" s="112">
        <v>7</v>
      </c>
      <c r="C26" s="94" t="s">
        <v>41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290"/>
      <c r="V26" s="245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Y26" s="244"/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</row>
    <row r="27" spans="1:81" s="93" customFormat="1" ht="18.75" thickBot="1" x14ac:dyDescent="0.3">
      <c r="A27" s="309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244"/>
      <c r="V27" s="245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4"/>
      <c r="AY27" s="244"/>
      <c r="AZ27" s="244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</row>
    <row r="28" spans="1:81" s="93" customFormat="1" ht="18.75" thickBot="1" x14ac:dyDescent="0.3">
      <c r="A28" s="309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290"/>
      <c r="V28" s="245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44"/>
      <c r="AW28" s="244"/>
      <c r="AX28" s="244"/>
      <c r="AY28" s="244"/>
      <c r="AZ28" s="244"/>
      <c r="BA28" s="244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</row>
    <row r="29" spans="1:81" s="93" customFormat="1" ht="18.75" thickBot="1" x14ac:dyDescent="0.3">
      <c r="A29" s="309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U29" s="244"/>
      <c r="V29" s="245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  <c r="AV29" s="244"/>
      <c r="AW29" s="244"/>
      <c r="AX29" s="244"/>
      <c r="AY29" s="244"/>
      <c r="AZ29" s="244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</row>
    <row r="30" spans="1:81" s="93" customFormat="1" ht="18.75" thickBot="1" x14ac:dyDescent="0.3">
      <c r="A30" s="309"/>
      <c r="B30" s="112">
        <v>12</v>
      </c>
      <c r="C30" s="94" t="s">
        <v>45</v>
      </c>
      <c r="D30" s="106">
        <v>1307</v>
      </c>
      <c r="E30" s="113">
        <v>26099177</v>
      </c>
      <c r="F30" s="114">
        <f>6524794+2174932</f>
        <v>8699726</v>
      </c>
      <c r="G30" s="115"/>
      <c r="H30" s="115"/>
      <c r="I30" s="115">
        <v>6524794</v>
      </c>
      <c r="J30" s="116">
        <v>2174932</v>
      </c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8699726</v>
      </c>
      <c r="T30" s="111">
        <f t="shared" si="1"/>
        <v>0</v>
      </c>
      <c r="U30" s="244"/>
      <c r="V30" s="245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Y30" s="244"/>
      <c r="AZ30" s="244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</row>
    <row r="31" spans="1:81" s="93" customFormat="1" ht="18.75" thickBot="1" x14ac:dyDescent="0.3">
      <c r="A31" s="309"/>
      <c r="B31" s="112">
        <v>8</v>
      </c>
      <c r="C31" s="94" t="s">
        <v>46</v>
      </c>
      <c r="D31" s="106">
        <v>1297</v>
      </c>
      <c r="E31" s="113">
        <v>17316684</v>
      </c>
      <c r="F31" s="114">
        <f>+J31</f>
        <v>8658342</v>
      </c>
      <c r="G31" s="115"/>
      <c r="H31" s="115"/>
      <c r="I31" s="115"/>
      <c r="J31" s="116">
        <v>8658342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8658342</v>
      </c>
      <c r="T31" s="111">
        <f t="shared" si="1"/>
        <v>0</v>
      </c>
      <c r="U31" s="290"/>
      <c r="V31" s="245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</row>
    <row r="32" spans="1:81" s="93" customFormat="1" ht="36.75" thickBot="1" x14ac:dyDescent="0.3">
      <c r="A32" s="309"/>
      <c r="B32" s="112">
        <v>7</v>
      </c>
      <c r="C32" s="94" t="s">
        <v>47</v>
      </c>
      <c r="D32" s="106"/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244"/>
      <c r="V32" s="245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Y32" s="244"/>
      <c r="AZ32" s="244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</row>
    <row r="33" spans="1:81" s="93" customFormat="1" ht="36.75" thickBot="1" x14ac:dyDescent="0.3">
      <c r="A33" s="309"/>
      <c r="B33" s="112">
        <v>9</v>
      </c>
      <c r="C33" s="94" t="s">
        <v>48</v>
      </c>
      <c r="D33" s="106" t="s">
        <v>31</v>
      </c>
      <c r="E33" s="113"/>
      <c r="F33" s="114"/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1"/>
        <v>0</v>
      </c>
      <c r="U33" s="244"/>
      <c r="V33" s="245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Y33" s="244"/>
      <c r="AZ33" s="244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</row>
    <row r="34" spans="1:81" s="93" customFormat="1" ht="36.75" thickBot="1" x14ac:dyDescent="0.3">
      <c r="A34" s="309"/>
      <c r="B34" s="112">
        <v>10</v>
      </c>
      <c r="C34" s="94" t="s">
        <v>49</v>
      </c>
      <c r="D34" s="106" t="s">
        <v>31</v>
      </c>
      <c r="E34" s="113"/>
      <c r="F34" s="114"/>
      <c r="G34" s="115"/>
      <c r="H34" s="115"/>
      <c r="I34" s="115"/>
      <c r="J34" s="116"/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0</v>
      </c>
      <c r="T34" s="111">
        <f t="shared" si="1"/>
        <v>0</v>
      </c>
      <c r="U34" s="244"/>
      <c r="V34" s="245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</row>
    <row r="35" spans="1:81" s="93" customFormat="1" ht="18.75" thickBot="1" x14ac:dyDescent="0.3">
      <c r="A35" s="309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244"/>
      <c r="V35" s="245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</row>
    <row r="36" spans="1:81" s="215" customFormat="1" ht="36.75" thickBot="1" x14ac:dyDescent="0.3">
      <c r="A36" s="309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244"/>
      <c r="V36" s="245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</row>
    <row r="37" spans="1:81" s="218" customFormat="1" ht="18.75" thickBot="1" x14ac:dyDescent="0.3">
      <c r="A37" s="309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244"/>
      <c r="V37" s="245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</row>
    <row r="38" spans="1:81" s="218" customFormat="1" ht="18.75" thickBot="1" x14ac:dyDescent="0.3">
      <c r="A38" s="309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244"/>
      <c r="V38" s="245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</row>
    <row r="39" spans="1:81" s="93" customFormat="1" ht="18.75" thickBot="1" x14ac:dyDescent="0.3">
      <c r="A39" s="309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1"/>
        <v>0</v>
      </c>
      <c r="U39" s="244"/>
      <c r="V39" s="245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4"/>
      <c r="AZ39" s="244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</row>
    <row r="40" spans="1:81" s="93" customFormat="1" ht="18.75" thickBot="1" x14ac:dyDescent="0.3">
      <c r="A40" s="309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244"/>
      <c r="V40" s="245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Y40" s="244"/>
      <c r="AZ40" s="244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</row>
    <row r="41" spans="1:81" s="125" customFormat="1" ht="18.75" thickBot="1" x14ac:dyDescent="0.3">
      <c r="A41" s="309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1"/>
        <v>0</v>
      </c>
      <c r="U41" s="246"/>
      <c r="V41" s="245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</row>
    <row r="42" spans="1:81" s="125" customFormat="1" ht="18.75" thickBot="1" x14ac:dyDescent="0.3">
      <c r="A42" s="309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246"/>
      <c r="V42" s="245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</row>
    <row r="43" spans="1:81" s="125" customFormat="1" ht="18.75" thickBot="1" x14ac:dyDescent="0.3">
      <c r="A43" s="309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291"/>
      <c r="V43" s="245"/>
      <c r="W43" s="291"/>
      <c r="X43" s="291"/>
      <c r="Y43" s="291"/>
      <c r="Z43" s="291"/>
      <c r="AA43" s="291"/>
      <c r="AB43" s="292"/>
      <c r="AC43" s="293"/>
      <c r="AD43" s="291"/>
      <c r="AE43" s="291"/>
      <c r="AF43" s="291"/>
      <c r="AG43" s="291"/>
      <c r="AH43" s="291"/>
      <c r="AI43" s="291"/>
      <c r="AJ43" s="294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</row>
    <row r="44" spans="1:81" s="125" customFormat="1" ht="18.75" thickBot="1" x14ac:dyDescent="0.3">
      <c r="A44" s="309"/>
      <c r="B44" s="112">
        <v>24</v>
      </c>
      <c r="C44" s="94" t="s">
        <v>59</v>
      </c>
      <c r="D44" s="106">
        <v>896</v>
      </c>
      <c r="E44" s="113">
        <v>44377866</v>
      </c>
      <c r="F44" s="114">
        <v>44377866</v>
      </c>
      <c r="G44" s="115"/>
      <c r="H44" s="115"/>
      <c r="I44" s="115">
        <v>14792622</v>
      </c>
      <c r="J44" s="116">
        <v>29585244</v>
      </c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44377866</v>
      </c>
      <c r="T44" s="111">
        <f t="shared" si="1"/>
        <v>0</v>
      </c>
      <c r="U44" s="291"/>
      <c r="V44" s="245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4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</row>
    <row r="45" spans="1:81" s="125" customFormat="1" ht="18.75" thickBot="1" x14ac:dyDescent="0.3">
      <c r="A45" s="309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291"/>
      <c r="V45" s="245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4"/>
      <c r="AK45" s="246"/>
      <c r="AL45" s="246"/>
      <c r="AM45" s="246"/>
      <c r="AN45" s="246"/>
      <c r="AO45" s="246"/>
      <c r="AP45" s="246"/>
      <c r="AQ45" s="246"/>
      <c r="AR45" s="246"/>
      <c r="AS45" s="246"/>
      <c r="AT45" s="246"/>
      <c r="AU45" s="246"/>
      <c r="AV45" s="246"/>
      <c r="AW45" s="246"/>
      <c r="AX45" s="246"/>
      <c r="AY45" s="246"/>
      <c r="AZ45" s="246"/>
      <c r="BA45" s="246"/>
      <c r="BB45" s="246"/>
      <c r="BC45" s="246"/>
      <c r="BD45" s="246"/>
      <c r="BE45" s="246"/>
      <c r="BF45" s="246"/>
      <c r="BG45" s="246"/>
      <c r="BH45" s="246"/>
      <c r="BI45" s="246"/>
      <c r="BJ45" s="246"/>
      <c r="BK45" s="246"/>
      <c r="BL45" s="246"/>
      <c r="BM45" s="246"/>
      <c r="BN45" s="246"/>
      <c r="BO45" s="246"/>
      <c r="BP45" s="246"/>
      <c r="BQ45" s="246"/>
      <c r="BR45" s="246"/>
      <c r="BS45" s="246"/>
      <c r="BT45" s="246"/>
      <c r="BU45" s="246"/>
      <c r="BV45" s="246"/>
      <c r="BW45" s="246"/>
      <c r="BX45" s="246"/>
      <c r="BY45" s="246"/>
      <c r="BZ45" s="246"/>
      <c r="CA45" s="246"/>
      <c r="CB45" s="246"/>
      <c r="CC45" s="246"/>
    </row>
    <row r="46" spans="1:81" s="125" customFormat="1" ht="18.75" thickBot="1" x14ac:dyDescent="0.3">
      <c r="A46" s="309"/>
      <c r="B46" s="112">
        <v>14</v>
      </c>
      <c r="C46" s="94" t="s">
        <v>61</v>
      </c>
      <c r="D46" s="106">
        <v>1302</v>
      </c>
      <c r="E46" s="120">
        <v>2107392</v>
      </c>
      <c r="F46" s="114">
        <v>1475174.3999999999</v>
      </c>
      <c r="G46" s="115"/>
      <c r="H46" s="115"/>
      <c r="I46" s="115">
        <v>1475174.3999999999</v>
      </c>
      <c r="J46" s="116"/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1475174.3999999999</v>
      </c>
      <c r="T46" s="111">
        <f t="shared" si="1"/>
        <v>0</v>
      </c>
      <c r="U46" s="291"/>
      <c r="V46" s="245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4"/>
      <c r="AK46" s="246"/>
      <c r="AL46" s="246"/>
      <c r="AM46" s="246"/>
      <c r="AN46" s="246"/>
      <c r="AO46" s="246"/>
      <c r="AP46" s="246"/>
      <c r="AQ46" s="246"/>
      <c r="AR46" s="246"/>
      <c r="AS46" s="246"/>
      <c r="AT46" s="246"/>
      <c r="AU46" s="246"/>
      <c r="AV46" s="246"/>
      <c r="AW46" s="246"/>
      <c r="AX46" s="246"/>
      <c r="AY46" s="246"/>
      <c r="AZ46" s="246"/>
      <c r="BA46" s="246"/>
      <c r="BB46" s="246"/>
      <c r="BC46" s="246"/>
      <c r="BD46" s="246"/>
      <c r="BE46" s="246"/>
      <c r="BF46" s="246"/>
      <c r="BG46" s="246"/>
      <c r="BH46" s="246"/>
      <c r="BI46" s="246"/>
      <c r="BJ46" s="246"/>
      <c r="BK46" s="246"/>
      <c r="BL46" s="246"/>
      <c r="BM46" s="246"/>
      <c r="BN46" s="246"/>
      <c r="BO46" s="246"/>
      <c r="BP46" s="246"/>
      <c r="BQ46" s="246"/>
      <c r="BR46" s="246"/>
      <c r="BS46" s="246"/>
      <c r="BT46" s="246"/>
      <c r="BU46" s="246"/>
      <c r="BV46" s="246"/>
      <c r="BW46" s="246"/>
      <c r="BX46" s="246"/>
      <c r="BY46" s="246"/>
      <c r="BZ46" s="246"/>
      <c r="CA46" s="246"/>
      <c r="CB46" s="246"/>
      <c r="CC46" s="246"/>
    </row>
    <row r="47" spans="1:81" s="125" customFormat="1" ht="18.75" thickBot="1" x14ac:dyDescent="0.3">
      <c r="A47" s="309"/>
      <c r="B47" s="112">
        <v>15</v>
      </c>
      <c r="C47" s="94" t="s">
        <v>62</v>
      </c>
      <c r="D47" s="106">
        <v>1302</v>
      </c>
      <c r="E47" s="120">
        <v>7966742</v>
      </c>
      <c r="F47" s="114">
        <v>5576719.3999999994</v>
      </c>
      <c r="G47" s="115"/>
      <c r="H47" s="115"/>
      <c r="I47" s="115">
        <v>5576719.3999999994</v>
      </c>
      <c r="J47" s="116"/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5576719.3999999994</v>
      </c>
      <c r="T47" s="111">
        <f t="shared" si="1"/>
        <v>0</v>
      </c>
      <c r="U47" s="291"/>
      <c r="V47" s="245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4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</row>
    <row r="48" spans="1:81" s="125" customFormat="1" ht="18.75" thickBot="1" x14ac:dyDescent="0.3">
      <c r="A48" s="309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291"/>
      <c r="V48" s="245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4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6"/>
      <c r="AV48" s="246"/>
      <c r="AW48" s="246"/>
      <c r="AX48" s="246"/>
      <c r="AY48" s="246"/>
      <c r="AZ48" s="246"/>
      <c r="BA48" s="246"/>
      <c r="BB48" s="246"/>
      <c r="BC48" s="246"/>
      <c r="BD48" s="246"/>
      <c r="BE48" s="246"/>
      <c r="BF48" s="246"/>
      <c r="BG48" s="246"/>
      <c r="BH48" s="246"/>
      <c r="BI48" s="246"/>
      <c r="BJ48" s="246"/>
      <c r="BK48" s="246"/>
      <c r="BL48" s="246"/>
      <c r="BM48" s="246"/>
      <c r="BN48" s="246"/>
      <c r="BO48" s="246"/>
      <c r="BP48" s="246"/>
      <c r="BQ48" s="246"/>
      <c r="BR48" s="246"/>
      <c r="BS48" s="246"/>
      <c r="BT48" s="246"/>
      <c r="BU48" s="246"/>
      <c r="BV48" s="246"/>
      <c r="BW48" s="246"/>
      <c r="BX48" s="246"/>
      <c r="BY48" s="246"/>
      <c r="BZ48" s="246"/>
      <c r="CA48" s="246"/>
      <c r="CB48" s="246"/>
      <c r="CC48" s="246"/>
    </row>
    <row r="49" spans="1:81" s="125" customFormat="1" ht="18.75" thickBot="1" x14ac:dyDescent="0.3">
      <c r="A49" s="309"/>
      <c r="B49" s="112">
        <v>16</v>
      </c>
      <c r="C49" s="94" t="s">
        <v>64</v>
      </c>
      <c r="D49" s="106">
        <v>2230</v>
      </c>
      <c r="E49" s="113">
        <v>13798889</v>
      </c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291"/>
      <c r="V49" s="245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4"/>
      <c r="AK49" s="246"/>
      <c r="AL49" s="246"/>
      <c r="AM49" s="246"/>
      <c r="AN49" s="246"/>
      <c r="AO49" s="246"/>
      <c r="AP49" s="246"/>
      <c r="AQ49" s="246"/>
      <c r="AR49" s="246"/>
      <c r="AS49" s="246"/>
      <c r="AT49" s="246"/>
      <c r="AU49" s="246"/>
      <c r="AV49" s="246"/>
      <c r="AW49" s="246"/>
      <c r="AX49" s="246"/>
      <c r="AY49" s="246"/>
      <c r="AZ49" s="246"/>
      <c r="BA49" s="246"/>
      <c r="BB49" s="246"/>
      <c r="BC49" s="246"/>
      <c r="BD49" s="246"/>
      <c r="BE49" s="246"/>
      <c r="BF49" s="246"/>
      <c r="BG49" s="246"/>
      <c r="BH49" s="246"/>
      <c r="BI49" s="246"/>
      <c r="BJ49" s="246"/>
      <c r="BK49" s="246"/>
      <c r="BL49" s="246"/>
      <c r="BM49" s="246"/>
      <c r="BN49" s="246"/>
      <c r="BO49" s="246"/>
      <c r="BP49" s="246"/>
      <c r="BQ49" s="246"/>
      <c r="BR49" s="246"/>
      <c r="BS49" s="246"/>
      <c r="BT49" s="246"/>
      <c r="BU49" s="246"/>
      <c r="BV49" s="246"/>
      <c r="BW49" s="246"/>
      <c r="BX49" s="246"/>
      <c r="BY49" s="246"/>
      <c r="BZ49" s="246"/>
      <c r="CA49" s="246"/>
      <c r="CB49" s="246"/>
      <c r="CC49" s="246"/>
    </row>
    <row r="50" spans="1:81" s="125" customFormat="1" ht="18.75" thickBot="1" x14ac:dyDescent="0.3">
      <c r="A50" s="309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291"/>
      <c r="V50" s="245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4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6"/>
      <c r="BN50" s="246"/>
      <c r="BO50" s="246"/>
      <c r="BP50" s="246"/>
      <c r="BQ50" s="24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246"/>
      <c r="CC50" s="246"/>
    </row>
    <row r="51" spans="1:81" s="125" customFormat="1" ht="36.75" thickBot="1" x14ac:dyDescent="0.3">
      <c r="A51" s="309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291"/>
      <c r="V51" s="245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4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</row>
    <row r="52" spans="1:81" s="125" customFormat="1" ht="18.75" thickBot="1" x14ac:dyDescent="0.3">
      <c r="A52" s="309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291"/>
      <c r="V52" s="245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4"/>
      <c r="AK52" s="246"/>
      <c r="AL52" s="246"/>
      <c r="AM52" s="246"/>
      <c r="AN52" s="246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</row>
    <row r="53" spans="1:81" s="125" customFormat="1" ht="36.75" thickBot="1" x14ac:dyDescent="0.3">
      <c r="A53" s="309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291"/>
      <c r="V53" s="245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4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</row>
    <row r="54" spans="1:81" s="125" customFormat="1" ht="18.75" thickBot="1" x14ac:dyDescent="0.3">
      <c r="A54" s="309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291"/>
      <c r="V54" s="245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4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6"/>
      <c r="AV54" s="246"/>
      <c r="AW54" s="246"/>
      <c r="AX54" s="246"/>
      <c r="AY54" s="246"/>
      <c r="AZ54" s="246"/>
      <c r="BA54" s="246"/>
      <c r="BB54" s="246"/>
      <c r="BC54" s="246"/>
      <c r="BD54" s="246"/>
      <c r="BE54" s="246"/>
      <c r="BF54" s="246"/>
      <c r="BG54" s="246"/>
      <c r="BH54" s="246"/>
      <c r="BI54" s="246"/>
      <c r="BJ54" s="246"/>
      <c r="BK54" s="246"/>
      <c r="BL54" s="246"/>
      <c r="BM54" s="246"/>
      <c r="BN54" s="246"/>
      <c r="BO54" s="246"/>
      <c r="BP54" s="246"/>
      <c r="BQ54" s="246"/>
      <c r="BR54" s="246"/>
      <c r="BS54" s="246"/>
      <c r="BT54" s="246"/>
      <c r="BU54" s="246"/>
      <c r="BV54" s="246"/>
      <c r="BW54" s="246"/>
      <c r="BX54" s="246"/>
      <c r="BY54" s="246"/>
      <c r="BZ54" s="246"/>
      <c r="CA54" s="246"/>
      <c r="CB54" s="246"/>
      <c r="CC54" s="246"/>
    </row>
    <row r="55" spans="1:81" s="125" customFormat="1" ht="18.75" thickBot="1" x14ac:dyDescent="0.3">
      <c r="A55" s="309"/>
      <c r="B55" s="112">
        <v>18</v>
      </c>
      <c r="C55" s="94" t="s">
        <v>70</v>
      </c>
      <c r="D55" s="106">
        <v>1304</v>
      </c>
      <c r="E55" s="122">
        <v>122290</v>
      </c>
      <c r="F55" s="114">
        <v>85603</v>
      </c>
      <c r="G55" s="115"/>
      <c r="H55" s="115"/>
      <c r="I55" s="115">
        <v>85603</v>
      </c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85603</v>
      </c>
      <c r="T55" s="111">
        <f t="shared" si="1"/>
        <v>0</v>
      </c>
      <c r="U55" s="291"/>
      <c r="V55" s="245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4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</row>
    <row r="56" spans="1:81" s="125" customFormat="1" ht="18.75" thickBot="1" x14ac:dyDescent="0.3">
      <c r="A56" s="309"/>
      <c r="B56" s="112">
        <v>19</v>
      </c>
      <c r="C56" s="94" t="s">
        <v>71</v>
      </c>
      <c r="D56" s="106">
        <v>1304</v>
      </c>
      <c r="E56" s="113">
        <v>6667920</v>
      </c>
      <c r="F56" s="114">
        <v>4667544</v>
      </c>
      <c r="G56" s="115"/>
      <c r="H56" s="115"/>
      <c r="I56" s="115">
        <v>4667544</v>
      </c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4667544</v>
      </c>
      <c r="T56" s="111">
        <f t="shared" si="1"/>
        <v>0</v>
      </c>
      <c r="U56" s="291"/>
      <c r="V56" s="245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4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  <c r="BZ56" s="246"/>
      <c r="CA56" s="246"/>
      <c r="CB56" s="246"/>
      <c r="CC56" s="246"/>
    </row>
    <row r="57" spans="1:81" s="125" customFormat="1" ht="36.75" thickBot="1" x14ac:dyDescent="0.3">
      <c r="A57" s="309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291"/>
      <c r="V57" s="245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4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</row>
    <row r="58" spans="1:81" s="125" customFormat="1" ht="18.75" thickBot="1" x14ac:dyDescent="0.3">
      <c r="A58" s="309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291"/>
      <c r="V58" s="245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4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6"/>
      <c r="BH58" s="246"/>
      <c r="BI58" s="246"/>
      <c r="BJ58" s="246"/>
      <c r="BK58" s="246"/>
      <c r="BL58" s="246"/>
      <c r="BM58" s="246"/>
      <c r="BN58" s="246"/>
      <c r="BO58" s="246"/>
      <c r="BP58" s="246"/>
      <c r="BQ58" s="246"/>
      <c r="BR58" s="246"/>
      <c r="BS58" s="246"/>
      <c r="BT58" s="246"/>
      <c r="BU58" s="246"/>
      <c r="BV58" s="246"/>
      <c r="BW58" s="246"/>
      <c r="BX58" s="246"/>
      <c r="BY58" s="246"/>
      <c r="BZ58" s="246"/>
      <c r="CA58" s="246"/>
      <c r="CB58" s="246"/>
      <c r="CC58" s="246"/>
    </row>
    <row r="59" spans="1:81" s="125" customFormat="1" ht="18.75" thickBot="1" x14ac:dyDescent="0.3">
      <c r="A59" s="309"/>
      <c r="B59" s="112">
        <v>21</v>
      </c>
      <c r="C59" s="94" t="s">
        <v>74</v>
      </c>
      <c r="D59" s="106"/>
      <c r="E59" s="121"/>
      <c r="F59" s="114"/>
      <c r="G59" s="115"/>
      <c r="H59" s="115"/>
      <c r="I59" s="115"/>
      <c r="J59" s="116"/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0</v>
      </c>
      <c r="T59" s="111">
        <f t="shared" si="1"/>
        <v>0</v>
      </c>
      <c r="U59" s="291"/>
      <c r="V59" s="245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4"/>
      <c r="AK59" s="246"/>
      <c r="AL59" s="246"/>
      <c r="AM59" s="246"/>
      <c r="AN59" s="246"/>
      <c r="AO59" s="246"/>
      <c r="AP59" s="246"/>
      <c r="AQ59" s="246"/>
      <c r="AR59" s="246"/>
      <c r="AS59" s="246"/>
      <c r="AT59" s="246"/>
      <c r="AU59" s="246"/>
      <c r="AV59" s="246"/>
      <c r="AW59" s="246"/>
      <c r="AX59" s="246"/>
      <c r="AY59" s="246"/>
      <c r="AZ59" s="246"/>
      <c r="BA59" s="246"/>
      <c r="BB59" s="246"/>
      <c r="BC59" s="246"/>
      <c r="BD59" s="246"/>
      <c r="BE59" s="246"/>
      <c r="BF59" s="246"/>
      <c r="BG59" s="246"/>
      <c r="BH59" s="246"/>
      <c r="BI59" s="246"/>
      <c r="BJ59" s="246"/>
      <c r="BK59" s="246"/>
      <c r="BL59" s="246"/>
      <c r="BM59" s="246"/>
      <c r="BN59" s="246"/>
      <c r="BO59" s="246"/>
      <c r="BP59" s="246"/>
      <c r="BQ59" s="246"/>
      <c r="BR59" s="246"/>
      <c r="BS59" s="246"/>
      <c r="BT59" s="246"/>
      <c r="BU59" s="246"/>
      <c r="BV59" s="246"/>
      <c r="BW59" s="246"/>
      <c r="BX59" s="246"/>
      <c r="BY59" s="246"/>
      <c r="BZ59" s="246"/>
      <c r="CA59" s="246"/>
      <c r="CB59" s="246"/>
      <c r="CC59" s="246"/>
    </row>
    <row r="60" spans="1:81" s="125" customFormat="1" ht="18.75" thickBot="1" x14ac:dyDescent="0.3">
      <c r="A60" s="309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291"/>
      <c r="V60" s="245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4"/>
      <c r="AK60" s="246"/>
      <c r="AL60" s="246"/>
      <c r="AM60" s="246"/>
      <c r="AN60" s="246"/>
      <c r="AO60" s="246"/>
      <c r="AP60" s="246"/>
      <c r="AQ60" s="246"/>
      <c r="AR60" s="246"/>
      <c r="AS60" s="246"/>
      <c r="AT60" s="246"/>
      <c r="AU60" s="246"/>
      <c r="AV60" s="246"/>
      <c r="AW60" s="246"/>
      <c r="AX60" s="246"/>
      <c r="AY60" s="246"/>
      <c r="AZ60" s="246"/>
      <c r="BA60" s="246"/>
      <c r="BB60" s="246"/>
      <c r="BC60" s="246"/>
      <c r="BD60" s="246"/>
      <c r="BE60" s="246"/>
      <c r="BF60" s="246"/>
      <c r="BG60" s="246"/>
      <c r="BH60" s="246"/>
      <c r="BI60" s="246"/>
      <c r="BJ60" s="246"/>
      <c r="BK60" s="246"/>
      <c r="BL60" s="246"/>
      <c r="BM60" s="246"/>
      <c r="BN60" s="246"/>
      <c r="BO60" s="246"/>
      <c r="BP60" s="246"/>
      <c r="BQ60" s="246"/>
      <c r="BR60" s="246"/>
      <c r="BS60" s="246"/>
      <c r="BT60" s="246"/>
      <c r="BU60" s="246"/>
      <c r="BV60" s="246"/>
      <c r="BW60" s="246"/>
      <c r="BX60" s="246"/>
      <c r="BY60" s="246"/>
      <c r="BZ60" s="246"/>
      <c r="CA60" s="246"/>
      <c r="CB60" s="246"/>
      <c r="CC60" s="246"/>
    </row>
    <row r="61" spans="1:81" s="125" customFormat="1" ht="18.75" thickBot="1" x14ac:dyDescent="0.3">
      <c r="A61" s="309"/>
      <c r="B61" s="112">
        <v>23</v>
      </c>
      <c r="C61" s="94" t="s">
        <v>76</v>
      </c>
      <c r="D61" s="106">
        <v>1305</v>
      </c>
      <c r="E61" s="123">
        <v>3501099</v>
      </c>
      <c r="F61" s="114">
        <v>2450769.2999999998</v>
      </c>
      <c r="G61" s="115"/>
      <c r="H61" s="115"/>
      <c r="I61" s="115">
        <v>2450769.2999999998</v>
      </c>
      <c r="J61" s="116"/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2450769.2999999998</v>
      </c>
      <c r="T61" s="111">
        <f t="shared" si="1"/>
        <v>0</v>
      </c>
      <c r="U61" s="291"/>
      <c r="V61" s="245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4"/>
      <c r="AK61" s="246"/>
      <c r="AL61" s="246"/>
      <c r="AM61" s="246"/>
      <c r="AN61" s="246"/>
      <c r="AO61" s="246"/>
      <c r="AP61" s="246"/>
      <c r="AQ61" s="246"/>
      <c r="AR61" s="246"/>
      <c r="AS61" s="246"/>
      <c r="AT61" s="246"/>
      <c r="AU61" s="246"/>
      <c r="AV61" s="246"/>
      <c r="AW61" s="246"/>
      <c r="AX61" s="246"/>
      <c r="AY61" s="246"/>
      <c r="AZ61" s="246"/>
      <c r="BA61" s="246"/>
      <c r="BB61" s="246"/>
      <c r="BC61" s="246"/>
      <c r="BD61" s="246"/>
      <c r="BE61" s="246"/>
      <c r="BF61" s="246"/>
      <c r="BG61" s="246"/>
      <c r="BH61" s="246"/>
      <c r="BI61" s="246"/>
      <c r="BJ61" s="246"/>
      <c r="BK61" s="246"/>
      <c r="BL61" s="246"/>
      <c r="BM61" s="246"/>
      <c r="BN61" s="246"/>
      <c r="BO61" s="246"/>
      <c r="BP61" s="246"/>
      <c r="BQ61" s="246"/>
      <c r="BR61" s="246"/>
      <c r="BS61" s="246"/>
      <c r="BT61" s="246"/>
      <c r="BU61" s="246"/>
      <c r="BV61" s="246"/>
      <c r="BW61" s="246"/>
      <c r="BX61" s="246"/>
      <c r="BY61" s="246"/>
      <c r="BZ61" s="246"/>
      <c r="CA61" s="246"/>
      <c r="CB61" s="246"/>
      <c r="CC61" s="246"/>
    </row>
    <row r="62" spans="1:81" s="125" customFormat="1" ht="18.75" thickBot="1" x14ac:dyDescent="0.3">
      <c r="A62" s="309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1"/>
        <v>0</v>
      </c>
      <c r="U62" s="291"/>
      <c r="V62" s="245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4"/>
      <c r="AK62" s="246"/>
      <c r="AL62" s="246"/>
      <c r="AM62" s="246"/>
      <c r="AN62" s="246"/>
      <c r="AO62" s="246"/>
      <c r="AP62" s="246"/>
      <c r="AQ62" s="246"/>
      <c r="AR62" s="246"/>
      <c r="AS62" s="246"/>
      <c r="AT62" s="246"/>
      <c r="AU62" s="246"/>
      <c r="AV62" s="246"/>
      <c r="AW62" s="246"/>
      <c r="AX62" s="246"/>
      <c r="AY62" s="246"/>
      <c r="AZ62" s="246"/>
      <c r="BA62" s="246"/>
      <c r="BB62" s="246"/>
      <c r="BC62" s="246"/>
      <c r="BD62" s="246"/>
      <c r="BE62" s="246"/>
      <c r="BF62" s="246"/>
      <c r="BG62" s="246"/>
      <c r="BH62" s="246"/>
      <c r="BI62" s="246"/>
      <c r="BJ62" s="246"/>
      <c r="BK62" s="246"/>
      <c r="BL62" s="246"/>
      <c r="BM62" s="246"/>
      <c r="BN62" s="246"/>
      <c r="BO62" s="246"/>
      <c r="BP62" s="246"/>
      <c r="BQ62" s="246"/>
      <c r="BR62" s="246"/>
      <c r="BS62" s="246"/>
      <c r="BT62" s="246"/>
      <c r="BU62" s="246"/>
      <c r="BV62" s="246"/>
      <c r="BW62" s="246"/>
      <c r="BX62" s="246"/>
      <c r="BY62" s="246"/>
      <c r="BZ62" s="246"/>
      <c r="CA62" s="246"/>
      <c r="CB62" s="246"/>
      <c r="CC62" s="246"/>
    </row>
    <row r="63" spans="1:81" s="125" customFormat="1" ht="36.75" thickBot="1" x14ac:dyDescent="0.3">
      <c r="A63" s="309"/>
      <c r="B63" s="112"/>
      <c r="C63" s="94" t="s">
        <v>78</v>
      </c>
      <c r="D63" s="106"/>
      <c r="E63" s="123"/>
      <c r="F63" s="114"/>
      <c r="G63" s="115"/>
      <c r="H63" s="115"/>
      <c r="I63" s="115"/>
      <c r="J63" s="116"/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0</v>
      </c>
      <c r="T63" s="111">
        <f t="shared" si="1"/>
        <v>0</v>
      </c>
      <c r="U63" s="291"/>
      <c r="V63" s="245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4"/>
      <c r="AK63" s="246"/>
      <c r="AL63" s="246"/>
      <c r="AM63" s="246"/>
      <c r="AN63" s="246"/>
      <c r="AO63" s="246"/>
      <c r="AP63" s="246"/>
      <c r="AQ63" s="246"/>
      <c r="AR63" s="246"/>
      <c r="AS63" s="246"/>
      <c r="AT63" s="246"/>
      <c r="AU63" s="246"/>
      <c r="AV63" s="246"/>
      <c r="AW63" s="246"/>
      <c r="AX63" s="246"/>
      <c r="AY63" s="246"/>
      <c r="AZ63" s="246"/>
      <c r="BA63" s="246"/>
      <c r="BB63" s="246"/>
      <c r="BC63" s="246"/>
      <c r="BD63" s="246"/>
      <c r="BE63" s="246"/>
      <c r="BF63" s="246"/>
      <c r="BG63" s="246"/>
      <c r="BH63" s="246"/>
      <c r="BI63" s="246"/>
      <c r="BJ63" s="246"/>
      <c r="BK63" s="246"/>
      <c r="BL63" s="246"/>
      <c r="BM63" s="246"/>
      <c r="BN63" s="246"/>
      <c r="BO63" s="246"/>
      <c r="BP63" s="246"/>
      <c r="BQ63" s="246"/>
      <c r="BR63" s="246"/>
      <c r="BS63" s="246"/>
      <c r="BT63" s="246"/>
      <c r="BU63" s="246"/>
      <c r="BV63" s="246"/>
      <c r="BW63" s="246"/>
      <c r="BX63" s="246"/>
      <c r="BY63" s="246"/>
      <c r="BZ63" s="246"/>
      <c r="CA63" s="246"/>
      <c r="CB63" s="246"/>
      <c r="CC63" s="246"/>
    </row>
    <row r="64" spans="1:81" s="125" customFormat="1" ht="18.75" thickBot="1" x14ac:dyDescent="0.3">
      <c r="A64" s="309"/>
      <c r="B64" s="112">
        <v>25</v>
      </c>
      <c r="C64" s="94" t="s">
        <v>79</v>
      </c>
      <c r="D64" s="106">
        <v>1305</v>
      </c>
      <c r="E64" s="123">
        <v>21969891</v>
      </c>
      <c r="F64" s="114">
        <v>15378923.699999999</v>
      </c>
      <c r="G64" s="115"/>
      <c r="H64" s="115"/>
      <c r="I64" s="115">
        <v>15378923.699999999</v>
      </c>
      <c r="J64" s="116"/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15378923.699999999</v>
      </c>
      <c r="T64" s="111">
        <f t="shared" si="1"/>
        <v>0</v>
      </c>
      <c r="U64" s="291"/>
      <c r="V64" s="245"/>
      <c r="W64" s="291">
        <v>32255190</v>
      </c>
      <c r="X64" s="291">
        <v>-1040490</v>
      </c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4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  <c r="AV64" s="246"/>
      <c r="AW64" s="246"/>
      <c r="AX64" s="246"/>
      <c r="AY64" s="246"/>
      <c r="AZ64" s="246"/>
      <c r="BA64" s="246"/>
      <c r="BB64" s="246"/>
      <c r="BC64" s="246"/>
      <c r="BD64" s="246"/>
      <c r="BE64" s="246"/>
      <c r="BF64" s="246"/>
      <c r="BG64" s="246"/>
      <c r="BH64" s="246"/>
      <c r="BI64" s="246"/>
      <c r="BJ64" s="246"/>
      <c r="BK64" s="246"/>
      <c r="BL64" s="246"/>
      <c r="BM64" s="246"/>
      <c r="BN64" s="246"/>
      <c r="BO64" s="246"/>
      <c r="BP64" s="246"/>
      <c r="BQ64" s="246"/>
      <c r="BR64" s="246"/>
      <c r="BS64" s="246"/>
      <c r="BT64" s="246"/>
      <c r="BU64" s="246"/>
      <c r="BV64" s="246"/>
      <c r="BW64" s="246"/>
      <c r="BX64" s="246"/>
      <c r="BY64" s="246"/>
      <c r="BZ64" s="246"/>
      <c r="CA64" s="246"/>
      <c r="CB64" s="246"/>
      <c r="CC64" s="246"/>
    </row>
    <row r="65" spans="1:81" s="125" customFormat="1" ht="18.75" thickBot="1" x14ac:dyDescent="0.3">
      <c r="A65" s="309"/>
      <c r="B65" s="112"/>
      <c r="C65" s="94" t="s">
        <v>193</v>
      </c>
      <c r="D65" s="106">
        <v>1305</v>
      </c>
      <c r="E65" s="122">
        <v>4594142</v>
      </c>
      <c r="F65" s="114">
        <v>3215899.4</v>
      </c>
      <c r="G65" s="115"/>
      <c r="H65" s="115"/>
      <c r="I65" s="115">
        <v>3215899.4</v>
      </c>
      <c r="J65" s="116"/>
      <c r="K65" s="115"/>
      <c r="L65" s="115"/>
      <c r="M65" s="115"/>
      <c r="N65" s="115"/>
      <c r="O65" s="115"/>
      <c r="P65" s="115"/>
      <c r="Q65" s="115"/>
      <c r="R65" s="115"/>
      <c r="S65" s="117"/>
      <c r="T65" s="111"/>
      <c r="U65" s="291"/>
      <c r="V65" s="245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4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AX65" s="246"/>
      <c r="AY65" s="246"/>
      <c r="AZ65" s="246"/>
      <c r="BA65" s="246"/>
      <c r="BB65" s="246"/>
      <c r="BC65" s="246"/>
      <c r="BD65" s="246"/>
      <c r="BE65" s="246"/>
      <c r="BF65" s="246"/>
      <c r="BG65" s="246"/>
      <c r="BH65" s="246"/>
      <c r="BI65" s="246"/>
      <c r="BJ65" s="246"/>
      <c r="BK65" s="246"/>
      <c r="BL65" s="246"/>
      <c r="BM65" s="246"/>
      <c r="BN65" s="246"/>
      <c r="BO65" s="246"/>
      <c r="BP65" s="246"/>
      <c r="BQ65" s="246"/>
      <c r="BR65" s="246"/>
      <c r="BS65" s="246"/>
      <c r="BT65" s="246"/>
      <c r="BU65" s="246"/>
      <c r="BV65" s="246"/>
      <c r="BW65" s="246"/>
      <c r="BX65" s="246"/>
      <c r="BY65" s="246"/>
      <c r="BZ65" s="246"/>
      <c r="CA65" s="246"/>
      <c r="CB65" s="246"/>
      <c r="CC65" s="246"/>
    </row>
    <row r="66" spans="1:81" s="125" customFormat="1" ht="18.75" thickBot="1" x14ac:dyDescent="0.3">
      <c r="A66" s="309"/>
      <c r="B66" s="112">
        <v>26</v>
      </c>
      <c r="C66" s="94" t="s">
        <v>80</v>
      </c>
      <c r="D66" s="106">
        <v>1303</v>
      </c>
      <c r="E66" s="120">
        <v>2027420</v>
      </c>
      <c r="F66" s="114">
        <v>1419194</v>
      </c>
      <c r="G66" s="115"/>
      <c r="H66" s="115"/>
      <c r="I66" s="115">
        <v>1419194</v>
      </c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1419194</v>
      </c>
      <c r="T66" s="111">
        <f t="shared" si="1"/>
        <v>0</v>
      </c>
      <c r="U66" s="291"/>
      <c r="V66" s="245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4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6"/>
      <c r="BG66" s="246"/>
      <c r="BH66" s="246"/>
      <c r="BI66" s="246"/>
      <c r="BJ66" s="246"/>
      <c r="BK66" s="246"/>
      <c r="BL66" s="246"/>
      <c r="BM66" s="246"/>
      <c r="BN66" s="246"/>
      <c r="BO66" s="246"/>
      <c r="BP66" s="246"/>
      <c r="BQ66" s="246"/>
      <c r="BR66" s="246"/>
      <c r="BS66" s="246"/>
      <c r="BT66" s="246"/>
      <c r="BU66" s="246"/>
      <c r="BV66" s="246"/>
      <c r="BW66" s="246"/>
      <c r="BX66" s="246"/>
      <c r="BY66" s="246"/>
      <c r="BZ66" s="246"/>
      <c r="CA66" s="246"/>
      <c r="CB66" s="246"/>
      <c r="CC66" s="246"/>
    </row>
    <row r="67" spans="1:81" s="125" customFormat="1" ht="18.75" thickBot="1" x14ac:dyDescent="0.3">
      <c r="A67" s="309"/>
      <c r="B67" s="112">
        <v>43</v>
      </c>
      <c r="C67" s="94" t="s">
        <v>81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291"/>
      <c r="V67" s="245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4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</row>
    <row r="68" spans="1:81" s="125" customFormat="1" ht="18.75" thickBot="1" x14ac:dyDescent="0.3">
      <c r="A68" s="309"/>
      <c r="B68" s="112">
        <v>44</v>
      </c>
      <c r="C68" s="94" t="s">
        <v>82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291"/>
      <c r="V68" s="245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4"/>
      <c r="AK68" s="246"/>
      <c r="AL68" s="246"/>
      <c r="AM68" s="246"/>
      <c r="AN68" s="246"/>
      <c r="AO68" s="246"/>
      <c r="AP68" s="246"/>
      <c r="AQ68" s="246"/>
      <c r="AR68" s="246"/>
      <c r="AS68" s="246"/>
      <c r="AT68" s="246"/>
      <c r="AU68" s="246"/>
      <c r="AV68" s="246"/>
      <c r="AW68" s="246"/>
      <c r="AX68" s="246"/>
      <c r="AY68" s="246"/>
      <c r="AZ68" s="246"/>
      <c r="BA68" s="246"/>
      <c r="BB68" s="246"/>
      <c r="BC68" s="246"/>
      <c r="BD68" s="246"/>
      <c r="BE68" s="246"/>
      <c r="BF68" s="246"/>
      <c r="BG68" s="246"/>
      <c r="BH68" s="246"/>
      <c r="BI68" s="246"/>
      <c r="BJ68" s="246"/>
      <c r="BK68" s="246"/>
      <c r="BL68" s="246"/>
      <c r="BM68" s="246"/>
      <c r="BN68" s="246"/>
      <c r="BO68" s="246"/>
      <c r="BP68" s="246"/>
      <c r="BQ68" s="246"/>
      <c r="BR68" s="246"/>
      <c r="BS68" s="246"/>
      <c r="BT68" s="246"/>
      <c r="BU68" s="246"/>
      <c r="BV68" s="246"/>
      <c r="BW68" s="246"/>
      <c r="BX68" s="246"/>
      <c r="BY68" s="246"/>
      <c r="BZ68" s="246"/>
      <c r="CA68" s="246"/>
      <c r="CB68" s="246"/>
      <c r="CC68" s="246"/>
    </row>
    <row r="69" spans="1:81" s="125" customFormat="1" ht="18.75" thickBot="1" x14ac:dyDescent="0.3">
      <c r="A69" s="309"/>
      <c r="B69" s="112">
        <v>27</v>
      </c>
      <c r="C69" s="94" t="s">
        <v>83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291"/>
      <c r="V69" s="245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4"/>
      <c r="AK69" s="246"/>
      <c r="AL69" s="246"/>
      <c r="AM69" s="246"/>
      <c r="AN69" s="246"/>
      <c r="AO69" s="246"/>
      <c r="AP69" s="246"/>
      <c r="AQ69" s="246"/>
      <c r="AR69" s="246"/>
      <c r="AS69" s="246"/>
      <c r="AT69" s="246"/>
      <c r="AU69" s="246"/>
      <c r="AV69" s="246"/>
      <c r="AW69" s="246"/>
      <c r="AX69" s="246"/>
      <c r="AY69" s="246"/>
      <c r="AZ69" s="246"/>
      <c r="BA69" s="246"/>
      <c r="BB69" s="246"/>
      <c r="BC69" s="246"/>
      <c r="BD69" s="246"/>
      <c r="BE69" s="246"/>
      <c r="BF69" s="246"/>
      <c r="BG69" s="246"/>
      <c r="BH69" s="246"/>
      <c r="BI69" s="246"/>
      <c r="BJ69" s="246"/>
      <c r="BK69" s="246"/>
      <c r="BL69" s="246"/>
      <c r="BM69" s="246"/>
      <c r="BN69" s="246"/>
      <c r="BO69" s="246"/>
      <c r="BP69" s="246"/>
      <c r="BQ69" s="246"/>
      <c r="BR69" s="246"/>
      <c r="BS69" s="246"/>
      <c r="BT69" s="246"/>
      <c r="BU69" s="246"/>
      <c r="BV69" s="246"/>
      <c r="BW69" s="246"/>
      <c r="BX69" s="246"/>
      <c r="BY69" s="246"/>
      <c r="BZ69" s="246"/>
      <c r="CA69" s="246"/>
      <c r="CB69" s="246"/>
      <c r="CC69" s="246"/>
    </row>
    <row r="70" spans="1:81" s="125" customFormat="1" ht="18.75" thickBot="1" x14ac:dyDescent="0.3">
      <c r="A70" s="309"/>
      <c r="B70" s="112">
        <v>28</v>
      </c>
      <c r="C70" s="94" t="s">
        <v>84</v>
      </c>
      <c r="D70" s="106"/>
      <c r="E70" s="113"/>
      <c r="F70" s="114"/>
      <c r="G70" s="115"/>
      <c r="H70" s="115"/>
      <c r="I70" s="115"/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0</v>
      </c>
      <c r="T70" s="111">
        <f t="shared" si="1"/>
        <v>0</v>
      </c>
      <c r="U70" s="291"/>
      <c r="V70" s="245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4"/>
      <c r="AK70" s="246"/>
      <c r="AL70" s="246"/>
      <c r="AM70" s="246"/>
      <c r="AN70" s="246"/>
      <c r="AO70" s="246"/>
      <c r="AP70" s="246"/>
      <c r="AQ70" s="246"/>
      <c r="AR70" s="246"/>
      <c r="AS70" s="246"/>
      <c r="AT70" s="246"/>
      <c r="AU70" s="246"/>
      <c r="AV70" s="246"/>
      <c r="AW70" s="246"/>
      <c r="AX70" s="246"/>
      <c r="AY70" s="246"/>
      <c r="AZ70" s="246"/>
      <c r="BA70" s="246"/>
      <c r="BB70" s="246"/>
      <c r="BC70" s="246"/>
      <c r="BD70" s="246"/>
      <c r="BE70" s="246"/>
      <c r="BF70" s="246"/>
      <c r="BG70" s="246"/>
      <c r="BH70" s="246"/>
      <c r="BI70" s="246"/>
      <c r="BJ70" s="246"/>
      <c r="BK70" s="246"/>
      <c r="BL70" s="246"/>
      <c r="BM70" s="246"/>
      <c r="BN70" s="246"/>
      <c r="BO70" s="246"/>
      <c r="BP70" s="246"/>
      <c r="BQ70" s="246"/>
      <c r="BR70" s="246"/>
      <c r="BS70" s="246"/>
      <c r="BT70" s="246"/>
      <c r="BU70" s="246"/>
      <c r="BV70" s="246"/>
      <c r="BW70" s="246"/>
      <c r="BX70" s="246"/>
      <c r="BY70" s="246"/>
      <c r="BZ70" s="246"/>
      <c r="CA70" s="246"/>
      <c r="CB70" s="246"/>
      <c r="CC70" s="246"/>
    </row>
    <row r="71" spans="1:81" s="125" customFormat="1" ht="18.75" thickBot="1" x14ac:dyDescent="0.3">
      <c r="A71" s="309"/>
      <c r="B71" s="112">
        <v>29</v>
      </c>
      <c r="C71" s="94" t="s">
        <v>85</v>
      </c>
      <c r="D71" s="106"/>
      <c r="E71" s="113"/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1"/>
        <v>0</v>
      </c>
      <c r="U71" s="291"/>
      <c r="V71" s="245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4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</row>
    <row r="72" spans="1:81" s="125" customFormat="1" ht="18.75" thickBot="1" x14ac:dyDescent="0.3">
      <c r="A72" s="309"/>
      <c r="B72" s="112">
        <v>48</v>
      </c>
      <c r="C72" s="94" t="s">
        <v>86</v>
      </c>
      <c r="D72" s="106"/>
      <c r="E72" s="113"/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291"/>
      <c r="V72" s="245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4"/>
      <c r="AK72" s="246"/>
      <c r="AL72" s="246"/>
      <c r="AM72" s="246"/>
      <c r="AN72" s="246"/>
      <c r="AO72" s="246"/>
      <c r="AP72" s="246"/>
      <c r="AQ72" s="246"/>
      <c r="AR72" s="246"/>
      <c r="AS72" s="246"/>
      <c r="AT72" s="246"/>
      <c r="AU72" s="246"/>
      <c r="AV72" s="246"/>
      <c r="AW72" s="246"/>
      <c r="AX72" s="246"/>
      <c r="AY72" s="246"/>
      <c r="AZ72" s="246"/>
      <c r="BA72" s="246"/>
      <c r="BB72" s="246"/>
      <c r="BC72" s="246"/>
      <c r="BD72" s="246"/>
      <c r="BE72" s="246"/>
      <c r="BF72" s="246"/>
      <c r="BG72" s="246"/>
      <c r="BH72" s="246"/>
      <c r="BI72" s="246"/>
      <c r="BJ72" s="246"/>
      <c r="BK72" s="246"/>
      <c r="BL72" s="246"/>
      <c r="BM72" s="246"/>
      <c r="BN72" s="246"/>
      <c r="BO72" s="246"/>
      <c r="BP72" s="246"/>
      <c r="BQ72" s="246"/>
      <c r="BR72" s="246"/>
      <c r="BS72" s="246"/>
      <c r="BT72" s="246"/>
      <c r="BU72" s="246"/>
      <c r="BV72" s="246"/>
      <c r="BW72" s="246"/>
      <c r="BX72" s="246"/>
      <c r="BY72" s="246"/>
      <c r="BZ72" s="246"/>
      <c r="CA72" s="246"/>
      <c r="CB72" s="246"/>
      <c r="CC72" s="246"/>
    </row>
    <row r="73" spans="1:81" s="125" customFormat="1" ht="18.75" thickBot="1" x14ac:dyDescent="0.3">
      <c r="A73" s="309"/>
      <c r="B73" s="112">
        <v>30</v>
      </c>
      <c r="C73" s="94" t="s">
        <v>87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1"/>
        <v>0</v>
      </c>
      <c r="U73" s="291"/>
      <c r="V73" s="245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4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</row>
    <row r="74" spans="1:81" s="125" customFormat="1" ht="18.75" thickBot="1" x14ac:dyDescent="0.3">
      <c r="A74" s="309"/>
      <c r="B74" s="112">
        <v>50</v>
      </c>
      <c r="C74" s="94" t="s">
        <v>88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291"/>
      <c r="V74" s="245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4"/>
      <c r="AK74" s="246"/>
      <c r="AL74" s="246"/>
      <c r="AM74" s="246"/>
      <c r="AN74" s="246"/>
      <c r="AO74" s="246"/>
      <c r="AP74" s="246"/>
      <c r="AQ74" s="246"/>
      <c r="AR74" s="246"/>
      <c r="AS74" s="246"/>
      <c r="AT74" s="246"/>
      <c r="AU74" s="246"/>
      <c r="AV74" s="246"/>
      <c r="AW74" s="246"/>
      <c r="AX74" s="246"/>
      <c r="AY74" s="246"/>
      <c r="AZ74" s="246"/>
      <c r="BA74" s="246"/>
      <c r="BB74" s="246"/>
      <c r="BC74" s="246"/>
      <c r="BD74" s="246"/>
      <c r="BE74" s="246"/>
      <c r="BF74" s="246"/>
      <c r="BG74" s="246"/>
      <c r="BH74" s="246"/>
      <c r="BI74" s="246"/>
      <c r="BJ74" s="246"/>
      <c r="BK74" s="246"/>
      <c r="BL74" s="246"/>
      <c r="BM74" s="246"/>
      <c r="BN74" s="246"/>
      <c r="BO74" s="246"/>
      <c r="BP74" s="246"/>
      <c r="BQ74" s="246"/>
      <c r="BR74" s="246"/>
      <c r="BS74" s="246"/>
      <c r="BT74" s="246"/>
      <c r="BU74" s="246"/>
      <c r="BV74" s="246"/>
      <c r="BW74" s="246"/>
      <c r="BX74" s="246"/>
      <c r="BY74" s="246"/>
      <c r="BZ74" s="246"/>
      <c r="CA74" s="246"/>
      <c r="CB74" s="246"/>
      <c r="CC74" s="246"/>
    </row>
    <row r="75" spans="1:81" s="125" customFormat="1" ht="18.75" thickBot="1" x14ac:dyDescent="0.3">
      <c r="A75" s="309"/>
      <c r="B75" s="112">
        <v>31</v>
      </c>
      <c r="C75" s="94" t="s">
        <v>89</v>
      </c>
      <c r="D75" s="106"/>
      <c r="E75" s="113"/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291"/>
      <c r="V75" s="245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4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</row>
    <row r="76" spans="1:81" s="125" customFormat="1" ht="36.75" thickBot="1" x14ac:dyDescent="0.3">
      <c r="A76" s="309"/>
      <c r="B76" s="112"/>
      <c r="C76" s="94" t="s">
        <v>90</v>
      </c>
      <c r="D76" s="106">
        <v>2231</v>
      </c>
      <c r="E76" s="113">
        <v>1701725</v>
      </c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1"/>
        <v>0</v>
      </c>
      <c r="U76" s="291"/>
      <c r="V76" s="245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4"/>
      <c r="AK76" s="246"/>
      <c r="AL76" s="246"/>
      <c r="AM76" s="246"/>
      <c r="AN76" s="246"/>
      <c r="AO76" s="246"/>
      <c r="AP76" s="246"/>
      <c r="AQ76" s="246"/>
      <c r="AR76" s="246"/>
      <c r="AS76" s="246"/>
      <c r="AT76" s="246"/>
      <c r="AU76" s="246"/>
      <c r="AV76" s="246"/>
      <c r="AW76" s="246"/>
      <c r="AX76" s="246"/>
      <c r="AY76" s="246"/>
      <c r="AZ76" s="246"/>
      <c r="BA76" s="246"/>
      <c r="BB76" s="246"/>
      <c r="BC76" s="246"/>
      <c r="BD76" s="246"/>
      <c r="BE76" s="246"/>
      <c r="BF76" s="246"/>
      <c r="BG76" s="246"/>
      <c r="BH76" s="246"/>
      <c r="BI76" s="246"/>
      <c r="BJ76" s="246"/>
      <c r="BK76" s="246"/>
      <c r="BL76" s="246"/>
      <c r="BM76" s="246"/>
      <c r="BN76" s="246"/>
      <c r="BO76" s="246"/>
      <c r="BP76" s="246"/>
      <c r="BQ76" s="246"/>
      <c r="BR76" s="246"/>
      <c r="BS76" s="246"/>
      <c r="BT76" s="246"/>
      <c r="BU76" s="246"/>
      <c r="BV76" s="246"/>
      <c r="BW76" s="246"/>
      <c r="BX76" s="246"/>
      <c r="BY76" s="246"/>
      <c r="BZ76" s="246"/>
      <c r="CA76" s="246"/>
      <c r="CB76" s="246"/>
      <c r="CC76" s="246"/>
    </row>
    <row r="77" spans="1:81" s="125" customFormat="1" ht="36.75" thickBot="1" x14ac:dyDescent="0.3">
      <c r="A77" s="309"/>
      <c r="B77" s="112">
        <v>32</v>
      </c>
      <c r="C77" s="94" t="s">
        <v>91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291"/>
      <c r="V77" s="245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4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</row>
    <row r="78" spans="1:81" s="125" customFormat="1" ht="36.75" thickBot="1" x14ac:dyDescent="0.3">
      <c r="A78" s="309"/>
      <c r="B78" s="112">
        <v>33</v>
      </c>
      <c r="C78" s="94" t="s">
        <v>92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291"/>
      <c r="V78" s="245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4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246"/>
      <c r="BV78" s="246"/>
      <c r="BW78" s="246"/>
      <c r="BX78" s="246"/>
      <c r="BY78" s="246"/>
      <c r="BZ78" s="246"/>
      <c r="CA78" s="246"/>
      <c r="CB78" s="246"/>
      <c r="CC78" s="246"/>
    </row>
    <row r="79" spans="1:81" s="125" customFormat="1" ht="18.75" thickBot="1" x14ac:dyDescent="0.3">
      <c r="A79" s="309"/>
      <c r="B79" s="112">
        <v>53</v>
      </c>
      <c r="C79" s="94" t="s">
        <v>93</v>
      </c>
      <c r="D79" s="106"/>
      <c r="E79" s="113"/>
      <c r="F79" s="114"/>
      <c r="G79" s="115"/>
      <c r="H79" s="115"/>
      <c r="I79" s="115"/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0</v>
      </c>
      <c r="T79" s="111">
        <f t="shared" si="1"/>
        <v>0</v>
      </c>
      <c r="U79" s="291"/>
      <c r="V79" s="245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4"/>
      <c r="AK79" s="246"/>
      <c r="AL79" s="246"/>
      <c r="AM79" s="246"/>
      <c r="AN79" s="246"/>
      <c r="AO79" s="246"/>
      <c r="AP79" s="246"/>
      <c r="AQ79" s="246"/>
      <c r="AR79" s="246"/>
      <c r="AS79" s="246"/>
      <c r="AT79" s="246"/>
      <c r="AU79" s="246"/>
      <c r="AV79" s="246"/>
      <c r="AW79" s="246"/>
      <c r="AX79" s="246"/>
      <c r="AY79" s="246"/>
      <c r="AZ79" s="246"/>
      <c r="BA79" s="246"/>
      <c r="BB79" s="246"/>
      <c r="BC79" s="246"/>
      <c r="BD79" s="246"/>
      <c r="BE79" s="246"/>
      <c r="BF79" s="246"/>
      <c r="BG79" s="246"/>
      <c r="BH79" s="246"/>
      <c r="BI79" s="246"/>
      <c r="BJ79" s="246"/>
      <c r="BK79" s="246"/>
      <c r="BL79" s="246"/>
      <c r="BM79" s="246"/>
      <c r="BN79" s="246"/>
      <c r="BO79" s="246"/>
      <c r="BP79" s="246"/>
      <c r="BQ79" s="246"/>
      <c r="BR79" s="246"/>
      <c r="BS79" s="246"/>
      <c r="BT79" s="246"/>
      <c r="BU79" s="246"/>
      <c r="BV79" s="246"/>
      <c r="BW79" s="246"/>
      <c r="BX79" s="246"/>
      <c r="BY79" s="246"/>
      <c r="BZ79" s="246"/>
      <c r="CA79" s="246"/>
      <c r="CB79" s="246"/>
      <c r="CC79" s="246"/>
    </row>
    <row r="80" spans="1:81" s="125" customFormat="1" ht="18.75" thickBot="1" x14ac:dyDescent="0.3">
      <c r="A80" s="309"/>
      <c r="B80" s="112">
        <v>34</v>
      </c>
      <c r="C80" s="94" t="s">
        <v>94</v>
      </c>
      <c r="D80" s="106"/>
      <c r="E80" s="113"/>
      <c r="F80" s="114"/>
      <c r="G80" s="115"/>
      <c r="H80" s="115"/>
      <c r="I80" s="115"/>
      <c r="J80" s="116"/>
      <c r="K80" s="115"/>
      <c r="L80" s="115"/>
      <c r="M80" s="115"/>
      <c r="N80" s="115"/>
      <c r="O80" s="115"/>
      <c r="P80" s="115"/>
      <c r="Q80" s="115"/>
      <c r="R80" s="115"/>
      <c r="S80" s="117">
        <f t="shared" si="0"/>
        <v>0</v>
      </c>
      <c r="T80" s="111">
        <f t="shared" si="1"/>
        <v>0</v>
      </c>
      <c r="U80" s="291"/>
      <c r="V80" s="245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4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  <c r="AU80" s="246"/>
      <c r="AV80" s="246"/>
      <c r="AW80" s="246"/>
      <c r="AX80" s="246"/>
      <c r="AY80" s="246"/>
      <c r="AZ80" s="246"/>
      <c r="BA80" s="246"/>
      <c r="BB80" s="246"/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6"/>
      <c r="BN80" s="246"/>
      <c r="BO80" s="246"/>
      <c r="BP80" s="246"/>
      <c r="BQ80" s="246"/>
      <c r="BR80" s="246"/>
      <c r="BS80" s="246"/>
      <c r="BT80" s="246"/>
      <c r="BU80" s="246"/>
      <c r="BV80" s="246"/>
      <c r="BW80" s="246"/>
      <c r="BX80" s="246"/>
      <c r="BY80" s="246"/>
      <c r="BZ80" s="246"/>
      <c r="CA80" s="246"/>
      <c r="CB80" s="246"/>
      <c r="CC80" s="246"/>
    </row>
    <row r="81" spans="1:81" s="125" customFormat="1" ht="18.75" thickBot="1" x14ac:dyDescent="0.3">
      <c r="A81" s="309"/>
      <c r="B81" s="112">
        <v>35</v>
      </c>
      <c r="C81" s="94" t="s">
        <v>95</v>
      </c>
      <c r="D81" s="106">
        <v>1599</v>
      </c>
      <c r="E81" s="113">
        <v>11146089</v>
      </c>
      <c r="F81" s="114">
        <f>+J81</f>
        <v>7802262</v>
      </c>
      <c r="G81" s="115"/>
      <c r="H81" s="115"/>
      <c r="I81" s="115"/>
      <c r="J81" s="116">
        <v>7802262</v>
      </c>
      <c r="K81" s="115"/>
      <c r="L81" s="115"/>
      <c r="M81" s="115"/>
      <c r="N81" s="115"/>
      <c r="O81" s="115"/>
      <c r="P81" s="115"/>
      <c r="Q81" s="115"/>
      <c r="R81" s="115"/>
      <c r="S81" s="117">
        <f t="shared" ref="S81:S111" si="4">SUM(G81:R81)</f>
        <v>7802262</v>
      </c>
      <c r="T81" s="111">
        <f t="shared" si="1"/>
        <v>0</v>
      </c>
      <c r="U81" s="291"/>
      <c r="V81" s="245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4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  <c r="AU81" s="246"/>
      <c r="AV81" s="246"/>
      <c r="AW81" s="246"/>
      <c r="AX81" s="246"/>
      <c r="AY81" s="246"/>
      <c r="AZ81" s="246"/>
      <c r="BA81" s="246"/>
      <c r="BB81" s="246"/>
      <c r="BC81" s="246"/>
      <c r="BD81" s="246"/>
      <c r="BE81" s="246"/>
      <c r="BF81" s="246"/>
      <c r="BG81" s="246"/>
      <c r="BH81" s="246"/>
      <c r="BI81" s="246"/>
      <c r="BJ81" s="246"/>
      <c r="BK81" s="246"/>
      <c r="BL81" s="246"/>
      <c r="BM81" s="246"/>
      <c r="BN81" s="246"/>
      <c r="BO81" s="246"/>
      <c r="BP81" s="246"/>
      <c r="BQ81" s="246"/>
      <c r="BR81" s="246"/>
      <c r="BS81" s="246"/>
      <c r="BT81" s="246"/>
      <c r="BU81" s="246"/>
      <c r="BV81" s="246"/>
      <c r="BW81" s="246"/>
      <c r="BX81" s="246"/>
      <c r="BY81" s="246"/>
      <c r="BZ81" s="246"/>
      <c r="CA81" s="246"/>
      <c r="CB81" s="246"/>
      <c r="CC81" s="246"/>
    </row>
    <row r="82" spans="1:81" s="125" customFormat="1" ht="18.75" thickBot="1" x14ac:dyDescent="0.3">
      <c r="A82" s="309"/>
      <c r="B82" s="112">
        <v>36</v>
      </c>
      <c r="C82" s="94" t="s">
        <v>96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4"/>
        <v>0</v>
      </c>
      <c r="T82" s="111">
        <f t="shared" ref="T82:T111" si="5">+F82-S82</f>
        <v>0</v>
      </c>
      <c r="U82" s="291"/>
      <c r="V82" s="245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4"/>
      <c r="AK82" s="246"/>
      <c r="AL82" s="246"/>
      <c r="AM82" s="246"/>
      <c r="AN82" s="246"/>
      <c r="AO82" s="246"/>
      <c r="AP82" s="246"/>
      <c r="AQ82" s="246"/>
      <c r="AR82" s="246"/>
      <c r="AS82" s="246"/>
      <c r="AT82" s="246"/>
      <c r="AU82" s="246"/>
      <c r="AV82" s="246"/>
      <c r="AW82" s="246"/>
      <c r="AX82" s="246"/>
      <c r="AY82" s="246"/>
      <c r="AZ82" s="246"/>
      <c r="BA82" s="246"/>
      <c r="BB82" s="246"/>
      <c r="BC82" s="246"/>
      <c r="BD82" s="246"/>
      <c r="BE82" s="246"/>
      <c r="BF82" s="246"/>
      <c r="BG82" s="246"/>
      <c r="BH82" s="246"/>
      <c r="BI82" s="246"/>
      <c r="BJ82" s="246"/>
      <c r="BK82" s="246"/>
      <c r="BL82" s="246"/>
      <c r="BM82" s="246"/>
      <c r="BN82" s="246"/>
      <c r="BO82" s="246"/>
      <c r="BP82" s="246"/>
      <c r="BQ82" s="246"/>
      <c r="BR82" s="246"/>
      <c r="BS82" s="246"/>
      <c r="BT82" s="246"/>
      <c r="BU82" s="246"/>
      <c r="BV82" s="246"/>
      <c r="BW82" s="246"/>
      <c r="BX82" s="246"/>
      <c r="BY82" s="246"/>
      <c r="BZ82" s="246"/>
      <c r="CA82" s="246"/>
      <c r="CB82" s="246"/>
      <c r="CC82" s="246"/>
    </row>
    <row r="83" spans="1:81" s="125" customFormat="1" ht="18.75" thickBot="1" x14ac:dyDescent="0.3">
      <c r="A83" s="309"/>
      <c r="B83" s="112">
        <v>27</v>
      </c>
      <c r="C83" s="94" t="s">
        <v>97</v>
      </c>
      <c r="D83" s="106"/>
      <c r="E83" s="113"/>
      <c r="F83" s="114"/>
      <c r="G83" s="115"/>
      <c r="H83" s="115"/>
      <c r="I83" s="115"/>
      <c r="J83" s="116"/>
      <c r="K83" s="115"/>
      <c r="L83" s="115"/>
      <c r="M83" s="115"/>
      <c r="N83" s="115"/>
      <c r="O83" s="115"/>
      <c r="P83" s="115"/>
      <c r="Q83" s="115"/>
      <c r="R83" s="115"/>
      <c r="S83" s="117">
        <f t="shared" si="4"/>
        <v>0</v>
      </c>
      <c r="T83" s="111">
        <f t="shared" si="5"/>
        <v>0</v>
      </c>
      <c r="U83" s="291"/>
      <c r="V83" s="245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4"/>
      <c r="AK83" s="246"/>
      <c r="AL83" s="246"/>
      <c r="AM83" s="246"/>
      <c r="AN83" s="246"/>
      <c r="AO83" s="246"/>
      <c r="AP83" s="246"/>
      <c r="AQ83" s="246"/>
      <c r="AR83" s="246"/>
      <c r="AS83" s="246"/>
      <c r="AT83" s="246"/>
      <c r="AU83" s="246"/>
      <c r="AV83" s="246"/>
      <c r="AW83" s="246"/>
      <c r="AX83" s="246"/>
      <c r="AY83" s="246"/>
      <c r="AZ83" s="246"/>
      <c r="BA83" s="246"/>
      <c r="BB83" s="246"/>
      <c r="BC83" s="246"/>
      <c r="BD83" s="246"/>
      <c r="BE83" s="246"/>
      <c r="BF83" s="246"/>
      <c r="BG83" s="246"/>
      <c r="BH83" s="246"/>
      <c r="BI83" s="246"/>
      <c r="BJ83" s="246"/>
      <c r="BK83" s="246"/>
      <c r="BL83" s="246"/>
      <c r="BM83" s="246"/>
      <c r="BN83" s="246"/>
      <c r="BO83" s="246"/>
      <c r="BP83" s="246"/>
      <c r="BQ83" s="246"/>
      <c r="BR83" s="246"/>
      <c r="BS83" s="246"/>
      <c r="BT83" s="246"/>
      <c r="BU83" s="246"/>
      <c r="BV83" s="246"/>
      <c r="BW83" s="246"/>
      <c r="BX83" s="246"/>
      <c r="BY83" s="246"/>
      <c r="BZ83" s="246"/>
      <c r="CA83" s="246"/>
      <c r="CB83" s="246"/>
      <c r="CC83" s="246"/>
    </row>
    <row r="84" spans="1:81" s="125" customFormat="1" ht="36.75" thickBot="1" x14ac:dyDescent="0.3">
      <c r="A84" s="309"/>
      <c r="B84" s="112">
        <v>37</v>
      </c>
      <c r="C84" s="94" t="s">
        <v>98</v>
      </c>
      <c r="D84" s="106">
        <v>1596</v>
      </c>
      <c r="E84" s="113">
        <v>159036</v>
      </c>
      <c r="F84" s="114">
        <f>+J84</f>
        <v>159036</v>
      </c>
      <c r="G84" s="115"/>
      <c r="H84" s="115"/>
      <c r="I84" s="115"/>
      <c r="J84" s="116">
        <v>159036</v>
      </c>
      <c r="K84" s="115"/>
      <c r="L84" s="115"/>
      <c r="M84" s="115"/>
      <c r="N84" s="115"/>
      <c r="O84" s="115"/>
      <c r="P84" s="115"/>
      <c r="Q84" s="115"/>
      <c r="R84" s="115"/>
      <c r="S84" s="117">
        <f t="shared" si="4"/>
        <v>159036</v>
      </c>
      <c r="T84" s="111">
        <f t="shared" si="5"/>
        <v>0</v>
      </c>
      <c r="U84" s="291"/>
      <c r="V84" s="245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4"/>
      <c r="AK84" s="246"/>
      <c r="AL84" s="246"/>
      <c r="AM84" s="246"/>
      <c r="AN84" s="246"/>
      <c r="AO84" s="246"/>
      <c r="AP84" s="246"/>
      <c r="AQ84" s="246"/>
      <c r="AR84" s="246"/>
      <c r="AS84" s="246"/>
      <c r="AT84" s="246"/>
      <c r="AU84" s="246"/>
      <c r="AV84" s="246"/>
      <c r="AW84" s="246"/>
      <c r="AX84" s="246"/>
      <c r="AY84" s="246"/>
      <c r="AZ84" s="246"/>
      <c r="BA84" s="246"/>
      <c r="BB84" s="246"/>
      <c r="BC84" s="246"/>
      <c r="BD84" s="246"/>
      <c r="BE84" s="246"/>
      <c r="BF84" s="246"/>
      <c r="BG84" s="246"/>
      <c r="BH84" s="246"/>
      <c r="BI84" s="246"/>
      <c r="BJ84" s="246"/>
      <c r="BK84" s="246"/>
      <c r="BL84" s="246"/>
      <c r="BM84" s="246"/>
      <c r="BN84" s="246"/>
      <c r="BO84" s="246"/>
      <c r="BP84" s="246"/>
      <c r="BQ84" s="246"/>
      <c r="BR84" s="246"/>
      <c r="BS84" s="246"/>
      <c r="BT84" s="246"/>
      <c r="BU84" s="246"/>
      <c r="BV84" s="246"/>
      <c r="BW84" s="246"/>
      <c r="BX84" s="246"/>
      <c r="BY84" s="246"/>
      <c r="BZ84" s="246"/>
      <c r="CA84" s="246"/>
      <c r="CB84" s="246"/>
      <c r="CC84" s="246"/>
    </row>
    <row r="85" spans="1:81" s="125" customFormat="1" ht="36.75" thickBot="1" x14ac:dyDescent="0.3">
      <c r="A85" s="309"/>
      <c r="B85" s="112">
        <v>38</v>
      </c>
      <c r="C85" s="94" t="s">
        <v>99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4"/>
        <v>0</v>
      </c>
      <c r="T85" s="111">
        <f t="shared" si="5"/>
        <v>0</v>
      </c>
      <c r="U85" s="291"/>
      <c r="V85" s="245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4"/>
      <c r="AK85" s="246"/>
      <c r="AL85" s="246"/>
      <c r="AM85" s="246"/>
      <c r="AN85" s="246"/>
      <c r="AO85" s="246"/>
      <c r="AP85" s="246"/>
      <c r="AQ85" s="246"/>
      <c r="AR85" s="246"/>
      <c r="AS85" s="246"/>
      <c r="AT85" s="246"/>
      <c r="AU85" s="246"/>
      <c r="AV85" s="246"/>
      <c r="AW85" s="246"/>
      <c r="AX85" s="246"/>
      <c r="AY85" s="246"/>
      <c r="AZ85" s="246"/>
      <c r="BA85" s="246"/>
      <c r="BB85" s="246"/>
      <c r="BC85" s="246"/>
      <c r="BD85" s="246"/>
      <c r="BE85" s="246"/>
      <c r="BF85" s="246"/>
      <c r="BG85" s="246"/>
      <c r="BH85" s="246"/>
      <c r="BI85" s="246"/>
      <c r="BJ85" s="246"/>
      <c r="BK85" s="246"/>
      <c r="BL85" s="246"/>
      <c r="BM85" s="246"/>
      <c r="BN85" s="246"/>
      <c r="BO85" s="246"/>
      <c r="BP85" s="246"/>
      <c r="BQ85" s="246"/>
      <c r="BR85" s="246"/>
      <c r="BS85" s="246"/>
      <c r="BT85" s="246"/>
      <c r="BU85" s="246"/>
      <c r="BV85" s="246"/>
      <c r="BW85" s="246"/>
      <c r="BX85" s="246"/>
      <c r="BY85" s="246"/>
      <c r="BZ85" s="246"/>
      <c r="CA85" s="246"/>
      <c r="CB85" s="246"/>
      <c r="CC85" s="246"/>
    </row>
    <row r="86" spans="1:81" s="125" customFormat="1" ht="18.75" thickBot="1" x14ac:dyDescent="0.3">
      <c r="A86" s="309"/>
      <c r="B86" s="112"/>
      <c r="C86" s="94" t="s">
        <v>100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4"/>
        <v>0</v>
      </c>
      <c r="T86" s="111">
        <f t="shared" si="5"/>
        <v>0</v>
      </c>
      <c r="U86" s="291"/>
      <c r="V86" s="245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4"/>
      <c r="AK86" s="246"/>
      <c r="AL86" s="246"/>
      <c r="AM86" s="246"/>
      <c r="AN86" s="246"/>
      <c r="AO86" s="246"/>
      <c r="AP86" s="246"/>
      <c r="AQ86" s="246"/>
      <c r="AR86" s="246"/>
      <c r="AS86" s="246"/>
      <c r="AT86" s="246"/>
      <c r="AU86" s="246"/>
      <c r="AV86" s="246"/>
      <c r="AW86" s="246"/>
      <c r="AX86" s="246"/>
      <c r="AY86" s="246"/>
      <c r="AZ86" s="246"/>
      <c r="BA86" s="246"/>
      <c r="BB86" s="246"/>
      <c r="BC86" s="246"/>
      <c r="BD86" s="246"/>
      <c r="BE86" s="246"/>
      <c r="BF86" s="246"/>
      <c r="BG86" s="246"/>
      <c r="BH86" s="246"/>
      <c r="BI86" s="246"/>
      <c r="BJ86" s="246"/>
      <c r="BK86" s="246"/>
      <c r="BL86" s="246"/>
      <c r="BM86" s="246"/>
      <c r="BN86" s="246"/>
      <c r="BO86" s="246"/>
      <c r="BP86" s="246"/>
      <c r="BQ86" s="246"/>
      <c r="BR86" s="246"/>
      <c r="BS86" s="246"/>
      <c r="BT86" s="246"/>
      <c r="BU86" s="246"/>
      <c r="BV86" s="246"/>
      <c r="BW86" s="246"/>
      <c r="BX86" s="246"/>
      <c r="BY86" s="246"/>
      <c r="BZ86" s="246"/>
      <c r="CA86" s="246"/>
      <c r="CB86" s="246"/>
      <c r="CC86" s="246"/>
    </row>
    <row r="87" spans="1:81" s="125" customFormat="1" ht="18.75" thickBot="1" x14ac:dyDescent="0.3">
      <c r="A87" s="309"/>
      <c r="B87" s="112">
        <v>59</v>
      </c>
      <c r="C87" s="94" t="s">
        <v>101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4"/>
        <v>0</v>
      </c>
      <c r="T87" s="111">
        <f t="shared" si="5"/>
        <v>0</v>
      </c>
      <c r="U87" s="291"/>
      <c r="V87" s="245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4"/>
      <c r="AK87" s="246"/>
      <c r="AL87" s="246"/>
      <c r="AM87" s="246"/>
      <c r="AN87" s="246"/>
      <c r="AO87" s="246"/>
      <c r="AP87" s="246"/>
      <c r="AQ87" s="246"/>
      <c r="AR87" s="246"/>
      <c r="AS87" s="246"/>
      <c r="AT87" s="246"/>
      <c r="AU87" s="246"/>
      <c r="AV87" s="246"/>
      <c r="AW87" s="246"/>
      <c r="AX87" s="246"/>
      <c r="AY87" s="246"/>
      <c r="AZ87" s="246"/>
      <c r="BA87" s="246"/>
      <c r="BB87" s="246"/>
      <c r="BC87" s="246"/>
      <c r="BD87" s="246"/>
      <c r="BE87" s="246"/>
      <c r="BF87" s="246"/>
      <c r="BG87" s="246"/>
      <c r="BH87" s="246"/>
      <c r="BI87" s="246"/>
      <c r="BJ87" s="246"/>
      <c r="BK87" s="246"/>
      <c r="BL87" s="246"/>
      <c r="BM87" s="246"/>
      <c r="BN87" s="246"/>
      <c r="BO87" s="246"/>
      <c r="BP87" s="246"/>
      <c r="BQ87" s="246"/>
      <c r="BR87" s="246"/>
      <c r="BS87" s="246"/>
      <c r="BT87" s="246"/>
      <c r="BU87" s="246"/>
      <c r="BV87" s="246"/>
      <c r="BW87" s="246"/>
      <c r="BX87" s="246"/>
      <c r="BY87" s="246"/>
      <c r="BZ87" s="246"/>
      <c r="CA87" s="246"/>
      <c r="CB87" s="246"/>
      <c r="CC87" s="246"/>
    </row>
    <row r="88" spans="1:81" s="125" customFormat="1" ht="18.75" thickBot="1" x14ac:dyDescent="0.3">
      <c r="A88" s="309"/>
      <c r="B88" s="112">
        <v>60</v>
      </c>
      <c r="C88" s="94" t="s">
        <v>102</v>
      </c>
      <c r="D88" s="106"/>
      <c r="E88" s="113"/>
      <c r="F88" s="114"/>
      <c r="G88" s="115"/>
      <c r="H88" s="115"/>
      <c r="I88" s="115"/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4"/>
        <v>0</v>
      </c>
      <c r="T88" s="111">
        <f t="shared" si="5"/>
        <v>0</v>
      </c>
      <c r="U88" s="291"/>
      <c r="V88" s="245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4"/>
      <c r="AK88" s="246"/>
      <c r="AL88" s="246"/>
      <c r="AM88" s="246"/>
      <c r="AN88" s="246"/>
      <c r="AO88" s="246"/>
      <c r="AP88" s="246"/>
      <c r="AQ88" s="246"/>
      <c r="AR88" s="246"/>
      <c r="AS88" s="246"/>
      <c r="AT88" s="246"/>
      <c r="AU88" s="246"/>
      <c r="AV88" s="246"/>
      <c r="AW88" s="246"/>
      <c r="AX88" s="246"/>
      <c r="AY88" s="246"/>
      <c r="AZ88" s="246"/>
      <c r="BA88" s="246"/>
      <c r="BB88" s="246"/>
      <c r="BC88" s="246"/>
      <c r="BD88" s="246"/>
      <c r="BE88" s="246"/>
      <c r="BF88" s="246"/>
      <c r="BG88" s="246"/>
      <c r="BH88" s="246"/>
      <c r="BI88" s="246"/>
      <c r="BJ88" s="246"/>
      <c r="BK88" s="246"/>
      <c r="BL88" s="246"/>
      <c r="BM88" s="246"/>
      <c r="BN88" s="246"/>
      <c r="BO88" s="246"/>
      <c r="BP88" s="246"/>
      <c r="BQ88" s="246"/>
      <c r="BR88" s="246"/>
      <c r="BS88" s="246"/>
      <c r="BT88" s="246"/>
      <c r="BU88" s="246"/>
      <c r="BV88" s="246"/>
      <c r="BW88" s="246"/>
      <c r="BX88" s="246"/>
      <c r="BY88" s="246"/>
      <c r="BZ88" s="246"/>
      <c r="CA88" s="246"/>
      <c r="CB88" s="246"/>
      <c r="CC88" s="246"/>
    </row>
    <row r="89" spans="1:81" s="125" customFormat="1" ht="18.75" thickBot="1" x14ac:dyDescent="0.3">
      <c r="A89" s="309"/>
      <c r="B89" s="112">
        <v>39</v>
      </c>
      <c r="C89" s="94" t="s">
        <v>103</v>
      </c>
      <c r="D89" s="106">
        <v>1309</v>
      </c>
      <c r="E89" s="113">
        <v>16375412</v>
      </c>
      <c r="F89" s="114">
        <v>11462788</v>
      </c>
      <c r="G89" s="115"/>
      <c r="H89" s="115"/>
      <c r="I89" s="115">
        <v>11462788</v>
      </c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4"/>
        <v>11462788</v>
      </c>
      <c r="T89" s="111">
        <f t="shared" si="5"/>
        <v>0</v>
      </c>
      <c r="U89" s="291"/>
      <c r="V89" s="245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4"/>
      <c r="AK89" s="246"/>
      <c r="AL89" s="246"/>
      <c r="AM89" s="246"/>
      <c r="AN89" s="246"/>
      <c r="AO89" s="246"/>
      <c r="AP89" s="246"/>
      <c r="AQ89" s="246"/>
      <c r="AR89" s="246"/>
      <c r="AS89" s="246"/>
      <c r="AT89" s="246"/>
      <c r="AU89" s="246"/>
      <c r="AV89" s="246"/>
      <c r="AW89" s="246"/>
      <c r="AX89" s="246"/>
      <c r="AY89" s="246"/>
      <c r="AZ89" s="246"/>
      <c r="BA89" s="246"/>
      <c r="BB89" s="246"/>
      <c r="BC89" s="246"/>
      <c r="BD89" s="246"/>
      <c r="BE89" s="246"/>
      <c r="BF89" s="246"/>
      <c r="BG89" s="246"/>
      <c r="BH89" s="246"/>
      <c r="BI89" s="246"/>
      <c r="BJ89" s="246"/>
      <c r="BK89" s="246"/>
      <c r="BL89" s="246"/>
      <c r="BM89" s="246"/>
      <c r="BN89" s="246"/>
      <c r="BO89" s="246"/>
      <c r="BP89" s="246"/>
      <c r="BQ89" s="246"/>
      <c r="BR89" s="246"/>
      <c r="BS89" s="246"/>
      <c r="BT89" s="246"/>
      <c r="BU89" s="246"/>
      <c r="BV89" s="246"/>
      <c r="BW89" s="246"/>
      <c r="BX89" s="246"/>
      <c r="BY89" s="246"/>
      <c r="BZ89" s="246"/>
      <c r="CA89" s="246"/>
      <c r="CB89" s="246"/>
      <c r="CC89" s="246"/>
    </row>
    <row r="90" spans="1:81" s="125" customFormat="1" ht="18.75" thickBot="1" x14ac:dyDescent="0.3">
      <c r="A90" s="309"/>
      <c r="B90" s="112">
        <v>40</v>
      </c>
      <c r="C90" s="94" t="s">
        <v>104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4"/>
        <v>0</v>
      </c>
      <c r="T90" s="111">
        <f t="shared" si="5"/>
        <v>0</v>
      </c>
      <c r="U90" s="291"/>
      <c r="V90" s="245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4"/>
      <c r="AK90" s="246"/>
      <c r="AL90" s="246"/>
      <c r="AM90" s="246"/>
      <c r="AN90" s="246"/>
      <c r="AO90" s="246"/>
      <c r="AP90" s="246"/>
      <c r="AQ90" s="246"/>
      <c r="AR90" s="246"/>
      <c r="AS90" s="246"/>
      <c r="AT90" s="246"/>
      <c r="AU90" s="246"/>
      <c r="AV90" s="246"/>
      <c r="AW90" s="246"/>
      <c r="AX90" s="246"/>
      <c r="AY90" s="246"/>
      <c r="AZ90" s="246"/>
      <c r="BA90" s="246"/>
      <c r="BB90" s="246"/>
      <c r="BC90" s="246"/>
      <c r="BD90" s="246"/>
      <c r="BE90" s="246"/>
      <c r="BF90" s="246"/>
      <c r="BG90" s="246"/>
      <c r="BH90" s="246"/>
      <c r="BI90" s="246"/>
      <c r="BJ90" s="246"/>
      <c r="BK90" s="246"/>
      <c r="BL90" s="246"/>
      <c r="BM90" s="246"/>
      <c r="BN90" s="246"/>
      <c r="BO90" s="246"/>
      <c r="BP90" s="246"/>
      <c r="BQ90" s="246"/>
      <c r="BR90" s="246"/>
      <c r="BS90" s="246"/>
      <c r="BT90" s="246"/>
      <c r="BU90" s="246"/>
      <c r="BV90" s="246"/>
      <c r="BW90" s="246"/>
      <c r="BX90" s="246"/>
      <c r="BY90" s="246"/>
      <c r="BZ90" s="246"/>
      <c r="CA90" s="246"/>
      <c r="CB90" s="246"/>
      <c r="CC90" s="246"/>
    </row>
    <row r="91" spans="1:81" s="125" customFormat="1" ht="36.75" thickBot="1" x14ac:dyDescent="0.3">
      <c r="A91" s="309"/>
      <c r="B91" s="112">
        <v>41</v>
      </c>
      <c r="C91" s="94" t="s">
        <v>105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4"/>
        <v>0</v>
      </c>
      <c r="T91" s="111">
        <f t="shared" si="5"/>
        <v>0</v>
      </c>
      <c r="U91" s="291"/>
      <c r="V91" s="245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4"/>
      <c r="AK91" s="246"/>
      <c r="AL91" s="246"/>
      <c r="AM91" s="246"/>
      <c r="AN91" s="246"/>
      <c r="AO91" s="246"/>
      <c r="AP91" s="246"/>
      <c r="AQ91" s="246"/>
      <c r="AR91" s="246"/>
      <c r="AS91" s="246"/>
      <c r="AT91" s="246"/>
      <c r="AU91" s="246"/>
      <c r="AV91" s="246"/>
      <c r="AW91" s="246"/>
      <c r="AX91" s="246"/>
      <c r="AY91" s="246"/>
      <c r="AZ91" s="246"/>
      <c r="BA91" s="246"/>
      <c r="BB91" s="246"/>
      <c r="BC91" s="246"/>
      <c r="BD91" s="246"/>
      <c r="BE91" s="246"/>
      <c r="BF91" s="246"/>
      <c r="BG91" s="246"/>
      <c r="BH91" s="246"/>
      <c r="BI91" s="246"/>
      <c r="BJ91" s="246"/>
      <c r="BK91" s="246"/>
      <c r="BL91" s="246"/>
      <c r="BM91" s="246"/>
      <c r="BN91" s="246"/>
      <c r="BO91" s="246"/>
      <c r="BP91" s="246"/>
      <c r="BQ91" s="246"/>
      <c r="BR91" s="246"/>
      <c r="BS91" s="246"/>
      <c r="BT91" s="246"/>
      <c r="BU91" s="246"/>
      <c r="BV91" s="246"/>
      <c r="BW91" s="246"/>
      <c r="BX91" s="246"/>
      <c r="BY91" s="246"/>
      <c r="BZ91" s="246"/>
      <c r="CA91" s="246"/>
      <c r="CB91" s="246"/>
      <c r="CC91" s="246"/>
    </row>
    <row r="92" spans="1:81" s="125" customFormat="1" ht="18.75" thickBot="1" x14ac:dyDescent="0.3">
      <c r="A92" s="309"/>
      <c r="B92" s="112">
        <v>42</v>
      </c>
      <c r="C92" s="94" t="s">
        <v>106</v>
      </c>
      <c r="D92" s="106"/>
      <c r="E92" s="113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4"/>
        <v>0</v>
      </c>
      <c r="T92" s="111">
        <f t="shared" si="5"/>
        <v>0</v>
      </c>
      <c r="U92" s="291"/>
      <c r="V92" s="245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4"/>
      <c r="AK92" s="246"/>
      <c r="AL92" s="246"/>
      <c r="AM92" s="246"/>
      <c r="AN92" s="246"/>
      <c r="AO92" s="246"/>
      <c r="AP92" s="246"/>
      <c r="AQ92" s="246"/>
      <c r="AR92" s="246"/>
      <c r="AS92" s="246"/>
      <c r="AT92" s="246"/>
      <c r="AU92" s="246"/>
      <c r="AV92" s="246"/>
      <c r="AW92" s="246"/>
      <c r="AX92" s="246"/>
      <c r="AY92" s="246"/>
      <c r="AZ92" s="246"/>
      <c r="BA92" s="246"/>
      <c r="BB92" s="246"/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6"/>
      <c r="BN92" s="246"/>
      <c r="BO92" s="246"/>
      <c r="BP92" s="246"/>
      <c r="BQ92" s="246"/>
      <c r="BR92" s="246"/>
      <c r="BS92" s="246"/>
      <c r="BT92" s="246"/>
      <c r="BU92" s="246"/>
      <c r="BV92" s="246"/>
      <c r="BW92" s="246"/>
      <c r="BX92" s="246"/>
      <c r="BY92" s="246"/>
      <c r="BZ92" s="246"/>
      <c r="CA92" s="246"/>
      <c r="CB92" s="246"/>
      <c r="CC92" s="246"/>
    </row>
    <row r="93" spans="1:81" s="125" customFormat="1" ht="36.75" thickBot="1" x14ac:dyDescent="0.3">
      <c r="A93" s="309"/>
      <c r="B93" s="112">
        <v>31</v>
      </c>
      <c r="C93" s="94" t="s">
        <v>107</v>
      </c>
      <c r="D93" s="106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4"/>
        <v>0</v>
      </c>
      <c r="T93" s="111">
        <f t="shared" si="5"/>
        <v>0</v>
      </c>
      <c r="U93" s="291"/>
      <c r="V93" s="245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4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</row>
    <row r="94" spans="1:81" s="125" customFormat="1" ht="18.75" thickBot="1" x14ac:dyDescent="0.3">
      <c r="A94" s="309"/>
      <c r="B94" s="112">
        <v>43</v>
      </c>
      <c r="C94" s="94" t="s">
        <v>108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4"/>
        <v>0</v>
      </c>
      <c r="T94" s="111">
        <f t="shared" si="5"/>
        <v>0</v>
      </c>
      <c r="U94" s="291"/>
      <c r="V94" s="245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4"/>
      <c r="AK94" s="246"/>
      <c r="AL94" s="246"/>
      <c r="AM94" s="246"/>
      <c r="AN94" s="246"/>
      <c r="AO94" s="246"/>
      <c r="AP94" s="246"/>
      <c r="AQ94" s="246"/>
      <c r="AR94" s="246"/>
      <c r="AS94" s="246"/>
      <c r="AT94" s="246"/>
      <c r="AU94" s="246"/>
      <c r="AV94" s="246"/>
      <c r="AW94" s="246"/>
      <c r="AX94" s="246"/>
      <c r="AY94" s="246"/>
      <c r="AZ94" s="246"/>
      <c r="BA94" s="246"/>
      <c r="BB94" s="246"/>
      <c r="BC94" s="246"/>
      <c r="BD94" s="246"/>
      <c r="BE94" s="246"/>
      <c r="BF94" s="246"/>
      <c r="BG94" s="246"/>
      <c r="BH94" s="246"/>
      <c r="BI94" s="246"/>
      <c r="BJ94" s="246"/>
      <c r="BK94" s="246"/>
      <c r="BL94" s="246"/>
      <c r="BM94" s="246"/>
      <c r="BN94" s="246"/>
      <c r="BO94" s="246"/>
      <c r="BP94" s="246"/>
      <c r="BQ94" s="246"/>
      <c r="BR94" s="246"/>
      <c r="BS94" s="246"/>
      <c r="BT94" s="246"/>
      <c r="BU94" s="246"/>
      <c r="BV94" s="246"/>
      <c r="BW94" s="246"/>
      <c r="BX94" s="246"/>
      <c r="BY94" s="246"/>
      <c r="BZ94" s="246"/>
      <c r="CA94" s="246"/>
      <c r="CB94" s="246"/>
      <c r="CC94" s="246"/>
    </row>
    <row r="95" spans="1:81" s="125" customFormat="1" ht="36.75" thickBot="1" x14ac:dyDescent="0.3">
      <c r="A95" s="309"/>
      <c r="B95" s="112">
        <v>32</v>
      </c>
      <c r="C95" s="94" t="s">
        <v>109</v>
      </c>
      <c r="D95" s="106"/>
      <c r="E95" s="113"/>
      <c r="F95" s="114"/>
      <c r="G95" s="115"/>
      <c r="H95" s="115"/>
      <c r="I95" s="115"/>
      <c r="J95" s="116"/>
      <c r="K95" s="115"/>
      <c r="L95" s="115"/>
      <c r="M95" s="115"/>
      <c r="N95" s="115"/>
      <c r="O95" s="115"/>
      <c r="P95" s="115"/>
      <c r="Q95" s="115"/>
      <c r="R95" s="115"/>
      <c r="S95" s="117">
        <f t="shared" si="4"/>
        <v>0</v>
      </c>
      <c r="T95" s="111">
        <f t="shared" si="5"/>
        <v>0</v>
      </c>
      <c r="U95" s="291"/>
      <c r="V95" s="245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4"/>
      <c r="AK95" s="246"/>
      <c r="AL95" s="246"/>
      <c r="AM95" s="246"/>
      <c r="AN95" s="246"/>
      <c r="AO95" s="246"/>
      <c r="AP95" s="246"/>
      <c r="AQ95" s="246"/>
      <c r="AR95" s="246"/>
      <c r="AS95" s="246"/>
      <c r="AT95" s="246"/>
      <c r="AU95" s="246"/>
      <c r="AV95" s="246"/>
      <c r="AW95" s="246"/>
      <c r="AX95" s="246"/>
      <c r="AY95" s="246"/>
      <c r="AZ95" s="246"/>
      <c r="BA95" s="246"/>
      <c r="BB95" s="246"/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6"/>
      <c r="BN95" s="246"/>
      <c r="BO95" s="246"/>
      <c r="BP95" s="246"/>
      <c r="BQ95" s="246"/>
      <c r="BR95" s="246"/>
      <c r="BS95" s="246"/>
      <c r="BT95" s="246"/>
      <c r="BU95" s="246"/>
      <c r="BV95" s="246"/>
      <c r="BW95" s="246"/>
      <c r="BX95" s="246"/>
      <c r="BY95" s="246"/>
      <c r="BZ95" s="246"/>
      <c r="CA95" s="246"/>
      <c r="CB95" s="246"/>
      <c r="CC95" s="246"/>
    </row>
    <row r="96" spans="1:81" s="125" customFormat="1" ht="36.75" thickBot="1" x14ac:dyDescent="0.3">
      <c r="A96" s="309"/>
      <c r="B96" s="112">
        <v>33</v>
      </c>
      <c r="C96" s="94" t="s">
        <v>110</v>
      </c>
      <c r="D96" s="106">
        <v>1298</v>
      </c>
      <c r="E96" s="113">
        <v>18113408</v>
      </c>
      <c r="F96" s="114">
        <v>12679386</v>
      </c>
      <c r="G96" s="115"/>
      <c r="H96" s="115"/>
      <c r="I96" s="115">
        <v>12679386</v>
      </c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4"/>
        <v>12679386</v>
      </c>
      <c r="T96" s="111">
        <f t="shared" si="5"/>
        <v>0</v>
      </c>
      <c r="U96" s="291"/>
      <c r="V96" s="245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4"/>
      <c r="AK96" s="246"/>
      <c r="AL96" s="246"/>
      <c r="AM96" s="246"/>
      <c r="AN96" s="246"/>
      <c r="AO96" s="246"/>
      <c r="AP96" s="246"/>
      <c r="AQ96" s="246"/>
      <c r="AR96" s="246"/>
      <c r="AS96" s="246"/>
      <c r="AT96" s="246"/>
      <c r="AU96" s="246"/>
      <c r="AV96" s="246"/>
      <c r="AW96" s="246"/>
      <c r="AX96" s="246"/>
      <c r="AY96" s="246"/>
      <c r="AZ96" s="246"/>
      <c r="BA96" s="246"/>
      <c r="BB96" s="246"/>
      <c r="BC96" s="246"/>
      <c r="BD96" s="246"/>
      <c r="BE96" s="246"/>
      <c r="BF96" s="246"/>
      <c r="BG96" s="246"/>
      <c r="BH96" s="246"/>
      <c r="BI96" s="246"/>
      <c r="BJ96" s="246"/>
      <c r="BK96" s="246"/>
      <c r="BL96" s="246"/>
      <c r="BM96" s="246"/>
      <c r="BN96" s="246"/>
      <c r="BO96" s="246"/>
      <c r="BP96" s="246"/>
      <c r="BQ96" s="246"/>
      <c r="BR96" s="246"/>
      <c r="BS96" s="246"/>
      <c r="BT96" s="246"/>
      <c r="BU96" s="246"/>
      <c r="BV96" s="246"/>
      <c r="BW96" s="246"/>
      <c r="BX96" s="246"/>
      <c r="BY96" s="246"/>
      <c r="BZ96" s="246"/>
      <c r="CA96" s="246"/>
      <c r="CB96" s="246"/>
      <c r="CC96" s="246"/>
    </row>
    <row r="97" spans="1:81" s="125" customFormat="1" ht="18.75" thickBot="1" x14ac:dyDescent="0.3">
      <c r="A97" s="309"/>
      <c r="B97" s="112">
        <v>67</v>
      </c>
      <c r="C97" s="94" t="s">
        <v>111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4"/>
        <v>0</v>
      </c>
      <c r="T97" s="111">
        <f t="shared" si="5"/>
        <v>0</v>
      </c>
      <c r="U97" s="291"/>
      <c r="V97" s="245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4"/>
      <c r="AK97" s="246"/>
      <c r="AL97" s="246"/>
      <c r="AM97" s="246"/>
      <c r="AN97" s="246"/>
      <c r="AO97" s="246"/>
      <c r="AP97" s="246"/>
      <c r="AQ97" s="246"/>
      <c r="AR97" s="246"/>
      <c r="AS97" s="246"/>
      <c r="AT97" s="246"/>
      <c r="AU97" s="246"/>
      <c r="AV97" s="246"/>
      <c r="AW97" s="246"/>
      <c r="AX97" s="246"/>
      <c r="AY97" s="246"/>
      <c r="AZ97" s="246"/>
      <c r="BA97" s="246"/>
      <c r="BB97" s="246"/>
      <c r="BC97" s="246"/>
      <c r="BD97" s="246"/>
      <c r="BE97" s="246"/>
      <c r="BF97" s="246"/>
      <c r="BG97" s="246"/>
      <c r="BH97" s="246"/>
      <c r="BI97" s="246"/>
      <c r="BJ97" s="246"/>
      <c r="BK97" s="246"/>
      <c r="BL97" s="246"/>
      <c r="BM97" s="246"/>
      <c r="BN97" s="246"/>
      <c r="BO97" s="246"/>
      <c r="BP97" s="246"/>
      <c r="BQ97" s="246"/>
      <c r="BR97" s="246"/>
      <c r="BS97" s="246"/>
      <c r="BT97" s="246"/>
      <c r="BU97" s="246"/>
      <c r="BV97" s="246"/>
      <c r="BW97" s="246"/>
      <c r="BX97" s="246"/>
      <c r="BY97" s="246"/>
      <c r="BZ97" s="246"/>
      <c r="CA97" s="246"/>
      <c r="CB97" s="246"/>
      <c r="CC97" s="246"/>
    </row>
    <row r="98" spans="1:81" s="125" customFormat="1" ht="18.75" thickBot="1" x14ac:dyDescent="0.3">
      <c r="A98" s="309"/>
      <c r="B98" s="112">
        <v>68</v>
      </c>
      <c r="C98" s="94" t="s">
        <v>112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4"/>
        <v>0</v>
      </c>
      <c r="T98" s="111">
        <f t="shared" si="5"/>
        <v>0</v>
      </c>
      <c r="U98" s="291"/>
      <c r="V98" s="245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4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246"/>
      <c r="BV98" s="246"/>
      <c r="BW98" s="246"/>
      <c r="BX98" s="246"/>
      <c r="BY98" s="246"/>
      <c r="BZ98" s="246"/>
      <c r="CA98" s="246"/>
      <c r="CB98" s="246"/>
      <c r="CC98" s="246"/>
    </row>
    <row r="99" spans="1:81" s="125" customFormat="1" ht="36.75" thickBot="1" x14ac:dyDescent="0.3">
      <c r="A99" s="309"/>
      <c r="B99" s="112">
        <v>44</v>
      </c>
      <c r="C99" s="94" t="s">
        <v>113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4"/>
        <v>0</v>
      </c>
      <c r="T99" s="111">
        <f t="shared" si="5"/>
        <v>0</v>
      </c>
      <c r="U99" s="291"/>
      <c r="V99" s="245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4"/>
      <c r="AK99" s="246"/>
      <c r="AL99" s="246"/>
      <c r="AM99" s="246"/>
      <c r="AN99" s="246"/>
      <c r="AO99" s="246"/>
      <c r="AP99" s="246"/>
      <c r="AQ99" s="246"/>
      <c r="AR99" s="246"/>
      <c r="AS99" s="246"/>
      <c r="AT99" s="246"/>
      <c r="AU99" s="246"/>
      <c r="AV99" s="246"/>
      <c r="AW99" s="246"/>
      <c r="AX99" s="246"/>
      <c r="AY99" s="246"/>
      <c r="AZ99" s="246"/>
      <c r="BA99" s="246"/>
      <c r="BB99" s="246"/>
      <c r="BC99" s="246"/>
      <c r="BD99" s="246"/>
      <c r="BE99" s="246"/>
      <c r="BF99" s="246"/>
      <c r="BG99" s="246"/>
      <c r="BH99" s="246"/>
      <c r="BI99" s="246"/>
      <c r="BJ99" s="246"/>
      <c r="BK99" s="246"/>
      <c r="BL99" s="246"/>
      <c r="BM99" s="246"/>
      <c r="BN99" s="246"/>
      <c r="BO99" s="246"/>
      <c r="BP99" s="246"/>
      <c r="BQ99" s="246"/>
      <c r="BR99" s="246"/>
      <c r="BS99" s="246"/>
      <c r="BT99" s="246"/>
      <c r="BU99" s="246"/>
      <c r="BV99" s="246"/>
      <c r="BW99" s="246"/>
      <c r="BX99" s="246"/>
      <c r="BY99" s="246"/>
      <c r="BZ99" s="246"/>
      <c r="CA99" s="246"/>
      <c r="CB99" s="246"/>
      <c r="CC99" s="246"/>
    </row>
    <row r="100" spans="1:81" s="125" customFormat="1" ht="18.75" thickBot="1" x14ac:dyDescent="0.3">
      <c r="A100" s="309"/>
      <c r="B100" s="112">
        <v>45</v>
      </c>
      <c r="C100" s="94" t="s">
        <v>114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4"/>
        <v>0</v>
      </c>
      <c r="T100" s="111">
        <f t="shared" si="5"/>
        <v>0</v>
      </c>
      <c r="U100" s="291"/>
      <c r="V100" s="245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4"/>
      <c r="AK100" s="246"/>
      <c r="AL100" s="246"/>
      <c r="AM100" s="246"/>
      <c r="AN100" s="246"/>
      <c r="AO100" s="246"/>
      <c r="AP100" s="246"/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</row>
    <row r="101" spans="1:81" s="125" customFormat="1" ht="36.75" thickBot="1" x14ac:dyDescent="0.3">
      <c r="A101" s="309"/>
      <c r="B101" s="112">
        <v>71</v>
      </c>
      <c r="C101" s="94" t="s">
        <v>115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4"/>
        <v>0</v>
      </c>
      <c r="T101" s="111">
        <f t="shared" si="5"/>
        <v>0</v>
      </c>
      <c r="U101" s="291"/>
      <c r="V101" s="245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4"/>
      <c r="AK101" s="246"/>
      <c r="AL101" s="246"/>
      <c r="AM101" s="246"/>
      <c r="AN101" s="246"/>
      <c r="AO101" s="246"/>
      <c r="AP101" s="246"/>
      <c r="AQ101" s="246"/>
      <c r="AR101" s="246"/>
      <c r="AS101" s="246"/>
      <c r="AT101" s="246"/>
      <c r="AU101" s="246"/>
      <c r="AV101" s="246"/>
      <c r="AW101" s="246"/>
      <c r="AX101" s="246"/>
      <c r="AY101" s="246"/>
      <c r="AZ101" s="246"/>
      <c r="BA101" s="246"/>
      <c r="BB101" s="246"/>
      <c r="BC101" s="246"/>
      <c r="BD101" s="246"/>
      <c r="BE101" s="246"/>
      <c r="BF101" s="246"/>
      <c r="BG101" s="246"/>
      <c r="BH101" s="246"/>
      <c r="BI101" s="246"/>
      <c r="BJ101" s="246"/>
      <c r="BK101" s="246"/>
      <c r="BL101" s="246"/>
      <c r="BM101" s="246"/>
      <c r="BN101" s="246"/>
      <c r="BO101" s="246"/>
      <c r="BP101" s="246"/>
      <c r="BQ101" s="246"/>
      <c r="BR101" s="246"/>
      <c r="BS101" s="246"/>
      <c r="BT101" s="246"/>
      <c r="BU101" s="246"/>
      <c r="BV101" s="246"/>
      <c r="BW101" s="246"/>
      <c r="BX101" s="246"/>
      <c r="BY101" s="246"/>
      <c r="BZ101" s="246"/>
      <c r="CA101" s="246"/>
      <c r="CB101" s="246"/>
      <c r="CC101" s="246"/>
    </row>
    <row r="102" spans="1:81" s="125" customFormat="1" ht="18.75" thickBot="1" x14ac:dyDescent="0.3">
      <c r="A102" s="309"/>
      <c r="B102" s="112">
        <v>72</v>
      </c>
      <c r="C102" s="94" t="s">
        <v>116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4"/>
        <v>0</v>
      </c>
      <c r="T102" s="111">
        <f t="shared" si="5"/>
        <v>0</v>
      </c>
      <c r="U102" s="291"/>
      <c r="V102" s="245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4"/>
      <c r="AK102" s="246"/>
      <c r="AL102" s="246"/>
      <c r="AM102" s="246"/>
      <c r="AN102" s="246"/>
      <c r="AO102" s="246"/>
      <c r="AP102" s="246"/>
      <c r="AQ102" s="246"/>
      <c r="AR102" s="246"/>
      <c r="AS102" s="246"/>
      <c r="AT102" s="246"/>
      <c r="AU102" s="246"/>
      <c r="AV102" s="246"/>
      <c r="AW102" s="246"/>
      <c r="AX102" s="246"/>
      <c r="AY102" s="246"/>
      <c r="AZ102" s="246"/>
      <c r="BA102" s="246"/>
      <c r="BB102" s="246"/>
      <c r="BC102" s="246"/>
      <c r="BD102" s="246"/>
      <c r="BE102" s="246"/>
      <c r="BF102" s="246"/>
      <c r="BG102" s="246"/>
      <c r="BH102" s="246"/>
      <c r="BI102" s="246"/>
      <c r="BJ102" s="246"/>
      <c r="BK102" s="246"/>
      <c r="BL102" s="246"/>
      <c r="BM102" s="246"/>
      <c r="BN102" s="246"/>
      <c r="BO102" s="246"/>
      <c r="BP102" s="246"/>
      <c r="BQ102" s="246"/>
      <c r="BR102" s="246"/>
      <c r="BS102" s="246"/>
      <c r="BT102" s="246"/>
      <c r="BU102" s="246"/>
      <c r="BV102" s="246"/>
      <c r="BW102" s="246"/>
      <c r="BX102" s="246"/>
      <c r="BY102" s="246"/>
      <c r="BZ102" s="246"/>
      <c r="CA102" s="246"/>
      <c r="CB102" s="246"/>
      <c r="CC102" s="246"/>
    </row>
    <row r="103" spans="1:81" s="125" customFormat="1" ht="18.75" thickBot="1" x14ac:dyDescent="0.3">
      <c r="A103" s="309"/>
      <c r="B103" s="112">
        <v>73</v>
      </c>
      <c r="C103" s="94" t="s">
        <v>117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4"/>
        <v>0</v>
      </c>
      <c r="T103" s="111">
        <f t="shared" si="5"/>
        <v>0</v>
      </c>
      <c r="U103" s="291"/>
      <c r="V103" s="245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4"/>
      <c r="AK103" s="246"/>
      <c r="AL103" s="246"/>
      <c r="AM103" s="246"/>
      <c r="AN103" s="246"/>
      <c r="AO103" s="246"/>
      <c r="AP103" s="246"/>
      <c r="AQ103" s="246"/>
      <c r="AR103" s="246"/>
      <c r="AS103" s="246"/>
      <c r="AT103" s="246"/>
      <c r="AU103" s="246"/>
      <c r="AV103" s="246"/>
      <c r="AW103" s="246"/>
      <c r="AX103" s="246"/>
      <c r="AY103" s="246"/>
      <c r="AZ103" s="246"/>
      <c r="BA103" s="246"/>
      <c r="BB103" s="246"/>
      <c r="BC103" s="246"/>
      <c r="BD103" s="246"/>
      <c r="BE103" s="246"/>
      <c r="BF103" s="246"/>
      <c r="BG103" s="246"/>
      <c r="BH103" s="246"/>
      <c r="BI103" s="246"/>
      <c r="BJ103" s="246"/>
      <c r="BK103" s="246"/>
      <c r="BL103" s="246"/>
      <c r="BM103" s="246"/>
      <c r="BN103" s="246"/>
      <c r="BO103" s="246"/>
      <c r="BP103" s="246"/>
      <c r="BQ103" s="246"/>
      <c r="BR103" s="246"/>
      <c r="BS103" s="246"/>
      <c r="BT103" s="246"/>
      <c r="BU103" s="246"/>
      <c r="BV103" s="246"/>
      <c r="BW103" s="246"/>
      <c r="BX103" s="246"/>
      <c r="BY103" s="246"/>
      <c r="BZ103" s="246"/>
      <c r="CA103" s="246"/>
      <c r="CB103" s="246"/>
      <c r="CC103" s="246"/>
    </row>
    <row r="104" spans="1:81" s="125" customFormat="1" ht="36.75" thickBot="1" x14ac:dyDescent="0.3">
      <c r="A104" s="309"/>
      <c r="B104" s="112">
        <v>33</v>
      </c>
      <c r="C104" s="94" t="s">
        <v>118</v>
      </c>
      <c r="D104" s="106"/>
      <c r="E104" s="113"/>
      <c r="F104" s="114"/>
      <c r="G104" s="115"/>
      <c r="H104" s="115"/>
      <c r="I104" s="115"/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4"/>
        <v>0</v>
      </c>
      <c r="T104" s="111">
        <f t="shared" si="5"/>
        <v>0</v>
      </c>
      <c r="U104" s="291"/>
      <c r="V104" s="245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4"/>
      <c r="AK104" s="246"/>
      <c r="AL104" s="246"/>
      <c r="AM104" s="246"/>
      <c r="AN104" s="246"/>
      <c r="AO104" s="246"/>
      <c r="AP104" s="246"/>
      <c r="AQ104" s="246"/>
      <c r="AR104" s="246"/>
      <c r="AS104" s="246"/>
      <c r="AT104" s="246"/>
      <c r="AU104" s="246"/>
      <c r="AV104" s="246"/>
      <c r="AW104" s="246"/>
      <c r="AX104" s="246"/>
      <c r="AY104" s="246"/>
      <c r="AZ104" s="246"/>
      <c r="BA104" s="246"/>
      <c r="BB104" s="246"/>
      <c r="BC104" s="246"/>
      <c r="BD104" s="246"/>
      <c r="BE104" s="246"/>
      <c r="BF104" s="246"/>
      <c r="BG104" s="246"/>
      <c r="BH104" s="246"/>
      <c r="BI104" s="246"/>
      <c r="BJ104" s="246"/>
      <c r="BK104" s="246"/>
      <c r="BL104" s="246"/>
      <c r="BM104" s="246"/>
      <c r="BN104" s="246"/>
      <c r="BO104" s="246"/>
      <c r="BP104" s="246"/>
      <c r="BQ104" s="246"/>
      <c r="BR104" s="246"/>
      <c r="BS104" s="246"/>
      <c r="BT104" s="246"/>
      <c r="BU104" s="246"/>
      <c r="BV104" s="246"/>
      <c r="BW104" s="246"/>
      <c r="BX104" s="246"/>
      <c r="BY104" s="246"/>
      <c r="BZ104" s="246"/>
      <c r="CA104" s="246"/>
      <c r="CB104" s="246"/>
      <c r="CC104" s="246"/>
    </row>
    <row r="105" spans="1:81" s="125" customFormat="1" ht="36.75" thickBot="1" x14ac:dyDescent="0.3">
      <c r="A105" s="309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291"/>
      <c r="V105" s="245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4"/>
      <c r="AK105" s="246"/>
      <c r="AL105" s="246"/>
      <c r="AM105" s="246"/>
      <c r="AN105" s="246"/>
      <c r="AO105" s="246"/>
      <c r="AP105" s="246"/>
      <c r="AQ105" s="246"/>
      <c r="AR105" s="246"/>
      <c r="AS105" s="246"/>
      <c r="AT105" s="246"/>
      <c r="AU105" s="246"/>
      <c r="AV105" s="246"/>
      <c r="AW105" s="246"/>
      <c r="AX105" s="246"/>
      <c r="AY105" s="246"/>
      <c r="AZ105" s="246"/>
      <c r="BA105" s="246"/>
      <c r="BB105" s="246"/>
      <c r="BC105" s="246"/>
      <c r="BD105" s="246"/>
      <c r="BE105" s="246"/>
      <c r="BF105" s="246"/>
      <c r="BG105" s="246"/>
      <c r="BH105" s="246"/>
      <c r="BI105" s="246"/>
      <c r="BJ105" s="246"/>
      <c r="BK105" s="246"/>
      <c r="BL105" s="246"/>
      <c r="BM105" s="246"/>
      <c r="BN105" s="246"/>
      <c r="BO105" s="246"/>
      <c r="BP105" s="246"/>
      <c r="BQ105" s="246"/>
      <c r="BR105" s="246"/>
      <c r="BS105" s="246"/>
      <c r="BT105" s="246"/>
      <c r="BU105" s="246"/>
      <c r="BV105" s="246"/>
      <c r="BW105" s="246"/>
      <c r="BX105" s="246"/>
      <c r="BY105" s="246"/>
      <c r="BZ105" s="246"/>
      <c r="CA105" s="246"/>
      <c r="CB105" s="246"/>
      <c r="CC105" s="246"/>
    </row>
    <row r="106" spans="1:81" s="125" customFormat="1" ht="36.75" thickBot="1" x14ac:dyDescent="0.3">
      <c r="A106" s="309"/>
      <c r="B106" s="112">
        <v>46</v>
      </c>
      <c r="C106" s="94" t="s">
        <v>119</v>
      </c>
      <c r="D106" s="106">
        <v>1300</v>
      </c>
      <c r="E106" s="113">
        <v>28346871</v>
      </c>
      <c r="F106" s="114">
        <v>19142810</v>
      </c>
      <c r="G106" s="115"/>
      <c r="H106" s="115"/>
      <c r="I106" s="115">
        <v>19142810</v>
      </c>
      <c r="J106" s="116"/>
      <c r="K106" s="115"/>
      <c r="L106" s="115"/>
      <c r="M106" s="115"/>
      <c r="N106" s="115"/>
      <c r="O106" s="115"/>
      <c r="P106" s="115"/>
      <c r="Q106" s="115"/>
      <c r="R106" s="115"/>
      <c r="S106" s="117">
        <f t="shared" si="4"/>
        <v>19142810</v>
      </c>
      <c r="T106" s="111">
        <f t="shared" si="5"/>
        <v>0</v>
      </c>
      <c r="U106" s="291"/>
      <c r="V106" s="245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4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</row>
    <row r="107" spans="1:81" s="125" customFormat="1" ht="36.75" thickBot="1" x14ac:dyDescent="0.3">
      <c r="A107" s="309"/>
      <c r="B107" s="112"/>
      <c r="C107" s="94" t="s">
        <v>206</v>
      </c>
      <c r="D107" s="106"/>
      <c r="E107" s="113"/>
      <c r="F107" s="114"/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/>
      <c r="T107" s="111"/>
      <c r="U107" s="291"/>
      <c r="V107" s="245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4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</row>
    <row r="108" spans="1:81" s="125" customFormat="1" ht="18.75" thickBot="1" x14ac:dyDescent="0.3">
      <c r="A108" s="309"/>
      <c r="B108" s="112">
        <v>47</v>
      </c>
      <c r="C108" s="94" t="s">
        <v>120</v>
      </c>
      <c r="D108" s="106"/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4"/>
        <v>0</v>
      </c>
      <c r="T108" s="111">
        <f t="shared" si="5"/>
        <v>0</v>
      </c>
      <c r="U108" s="291"/>
      <c r="V108" s="245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4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</row>
    <row r="109" spans="1:81" s="125" customFormat="1" ht="36.75" thickBot="1" x14ac:dyDescent="0.3">
      <c r="A109" s="309"/>
      <c r="B109" s="112">
        <v>76</v>
      </c>
      <c r="C109" s="94" t="s">
        <v>121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4"/>
        <v>0</v>
      </c>
      <c r="T109" s="111">
        <f t="shared" si="5"/>
        <v>0</v>
      </c>
      <c r="U109" s="291"/>
      <c r="V109" s="245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4"/>
      <c r="AK109" s="246"/>
      <c r="AL109" s="246"/>
      <c r="AM109" s="246"/>
      <c r="AN109" s="246"/>
      <c r="AO109" s="246"/>
      <c r="AP109" s="246"/>
      <c r="AQ109" s="246"/>
      <c r="AR109" s="246"/>
      <c r="AS109" s="246"/>
      <c r="AT109" s="246"/>
      <c r="AU109" s="246"/>
      <c r="AV109" s="246"/>
      <c r="AW109" s="246"/>
      <c r="AX109" s="246"/>
      <c r="AY109" s="246"/>
      <c r="AZ109" s="246"/>
      <c r="BA109" s="246"/>
      <c r="BB109" s="246"/>
      <c r="BC109" s="246"/>
      <c r="BD109" s="246"/>
      <c r="BE109" s="246"/>
      <c r="BF109" s="246"/>
      <c r="BG109" s="246"/>
      <c r="BH109" s="246"/>
      <c r="BI109" s="246"/>
      <c r="BJ109" s="246"/>
      <c r="BK109" s="246"/>
      <c r="BL109" s="246"/>
      <c r="BM109" s="246"/>
      <c r="BN109" s="246"/>
      <c r="BO109" s="246"/>
      <c r="BP109" s="246"/>
      <c r="BQ109" s="246"/>
      <c r="BR109" s="246"/>
      <c r="BS109" s="246"/>
      <c r="BT109" s="246"/>
      <c r="BU109" s="246"/>
      <c r="BV109" s="246"/>
      <c r="BW109" s="246"/>
      <c r="BX109" s="246"/>
      <c r="BY109" s="246"/>
      <c r="BZ109" s="246"/>
      <c r="CA109" s="246"/>
      <c r="CB109" s="246"/>
      <c r="CC109" s="246"/>
    </row>
    <row r="110" spans="1:81" s="125" customFormat="1" ht="18.75" thickBot="1" x14ac:dyDescent="0.3">
      <c r="A110" s="309"/>
      <c r="B110" s="112">
        <v>77</v>
      </c>
      <c r="C110" s="94" t="s">
        <v>122</v>
      </c>
      <c r="D110" s="106" t="s">
        <v>31</v>
      </c>
      <c r="E110" s="113"/>
      <c r="F110" s="114"/>
      <c r="G110" s="115"/>
      <c r="H110" s="115"/>
      <c r="I110" s="115"/>
      <c r="J110" s="116"/>
      <c r="K110" s="115"/>
      <c r="L110" s="115"/>
      <c r="M110" s="115"/>
      <c r="N110" s="115"/>
      <c r="O110" s="115"/>
      <c r="P110" s="115"/>
      <c r="Q110" s="115"/>
      <c r="R110" s="115"/>
      <c r="S110" s="117">
        <f t="shared" si="4"/>
        <v>0</v>
      </c>
      <c r="T110" s="111">
        <f t="shared" si="5"/>
        <v>0</v>
      </c>
      <c r="U110" s="291"/>
      <c r="V110" s="245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4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</row>
    <row r="111" spans="1:81" s="125" customFormat="1" ht="36.75" thickBot="1" x14ac:dyDescent="0.3">
      <c r="A111" s="309"/>
      <c r="B111" s="112">
        <v>48</v>
      </c>
      <c r="C111" s="94" t="s">
        <v>123</v>
      </c>
      <c r="D111" s="106" t="s">
        <v>31</v>
      </c>
      <c r="E111" s="113"/>
      <c r="F111" s="114">
        <f>+J111</f>
        <v>30815243</v>
      </c>
      <c r="G111" s="115"/>
      <c r="H111" s="115"/>
      <c r="I111" s="115"/>
      <c r="J111" s="116">
        <f>14297161+16518082</f>
        <v>30815243</v>
      </c>
      <c r="K111" s="115"/>
      <c r="L111" s="115"/>
      <c r="M111" s="115"/>
      <c r="N111" s="115"/>
      <c r="O111" s="115"/>
      <c r="P111" s="115"/>
      <c r="Q111" s="115"/>
      <c r="R111" s="115"/>
      <c r="S111" s="117">
        <f t="shared" si="4"/>
        <v>30815243</v>
      </c>
      <c r="T111" s="111">
        <f t="shared" si="5"/>
        <v>0</v>
      </c>
      <c r="U111" s="291"/>
      <c r="V111" s="245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4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</row>
    <row r="112" spans="1:81" s="125" customFormat="1" ht="18.75" thickBot="1" x14ac:dyDescent="0.3">
      <c r="A112" s="309"/>
      <c r="B112" s="112"/>
      <c r="C112" s="94" t="s">
        <v>124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291"/>
      <c r="V112" s="245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4"/>
      <c r="AK112" s="246"/>
      <c r="AL112" s="246"/>
      <c r="AM112" s="246"/>
      <c r="AN112" s="246"/>
      <c r="AO112" s="246"/>
      <c r="AP112" s="246"/>
      <c r="AQ112" s="246"/>
      <c r="AR112" s="246"/>
      <c r="AS112" s="246"/>
      <c r="AT112" s="246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</row>
    <row r="113" spans="1:81" s="125" customFormat="1" ht="36.75" thickBot="1" x14ac:dyDescent="0.3">
      <c r="A113" s="309"/>
      <c r="B113" s="112"/>
      <c r="C113" s="94" t="s">
        <v>125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291"/>
      <c r="V113" s="245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4"/>
      <c r="AK113" s="246"/>
      <c r="AL113" s="246"/>
      <c r="AM113" s="246"/>
      <c r="AN113" s="246"/>
      <c r="AO113" s="246"/>
      <c r="AP113" s="246"/>
      <c r="AQ113" s="246"/>
      <c r="AR113" s="246"/>
      <c r="AS113" s="246"/>
      <c r="AT113" s="246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</row>
    <row r="114" spans="1:81" s="125" customFormat="1" ht="18.75" thickBot="1" x14ac:dyDescent="0.3">
      <c r="A114" s="309"/>
      <c r="B114" s="112"/>
      <c r="C114" s="94" t="s">
        <v>126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291"/>
      <c r="V114" s="245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4"/>
      <c r="AK114" s="246"/>
      <c r="AL114" s="246"/>
      <c r="AM114" s="246"/>
      <c r="AN114" s="246"/>
      <c r="AO114" s="246"/>
      <c r="AP114" s="246"/>
      <c r="AQ114" s="246"/>
      <c r="AR114" s="246"/>
      <c r="AS114" s="246"/>
      <c r="AT114" s="246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</row>
    <row r="115" spans="1:81" s="125" customFormat="1" ht="36.75" thickBot="1" x14ac:dyDescent="0.3">
      <c r="A115" s="309"/>
      <c r="B115" s="112"/>
      <c r="C115" s="94" t="s">
        <v>127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291"/>
      <c r="V115" s="245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4"/>
      <c r="AK115" s="246"/>
      <c r="AL115" s="246"/>
      <c r="AM115" s="246"/>
      <c r="AN115" s="246"/>
      <c r="AO115" s="246"/>
      <c r="AP115" s="246"/>
      <c r="AQ115" s="246"/>
      <c r="AR115" s="246"/>
      <c r="AS115" s="246"/>
      <c r="AT115" s="246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</row>
    <row r="116" spans="1:81" s="125" customFormat="1" ht="36.75" thickBot="1" x14ac:dyDescent="0.3">
      <c r="A116" s="309"/>
      <c r="B116" s="112"/>
      <c r="C116" s="94" t="s">
        <v>128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291"/>
      <c r="V116" s="245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4"/>
      <c r="AK116" s="246"/>
      <c r="AL116" s="246"/>
      <c r="AM116" s="246"/>
      <c r="AN116" s="246"/>
      <c r="AO116" s="246"/>
      <c r="AP116" s="246"/>
      <c r="AQ116" s="246"/>
      <c r="AR116" s="246"/>
      <c r="AS116" s="246"/>
      <c r="AT116" s="246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</row>
    <row r="117" spans="1:81" s="125" customFormat="1" ht="36.75" thickBot="1" x14ac:dyDescent="0.3">
      <c r="A117" s="309"/>
      <c r="B117" s="112"/>
      <c r="C117" s="94" t="s">
        <v>129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291"/>
      <c r="V117" s="245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4"/>
      <c r="AK117" s="246"/>
      <c r="AL117" s="246"/>
      <c r="AM117" s="246"/>
      <c r="AN117" s="246"/>
      <c r="AO117" s="246"/>
      <c r="AP117" s="246"/>
      <c r="AQ117" s="246"/>
      <c r="AR117" s="246"/>
      <c r="AS117" s="246"/>
      <c r="AT117" s="246"/>
      <c r="AU117" s="246"/>
      <c r="AV117" s="246"/>
      <c r="AW117" s="246"/>
      <c r="AX117" s="246"/>
      <c r="AY117" s="246"/>
      <c r="AZ117" s="246"/>
      <c r="BA117" s="246"/>
      <c r="BB117" s="246"/>
      <c r="BC117" s="246"/>
      <c r="BD117" s="246"/>
      <c r="BE117" s="246"/>
      <c r="BF117" s="246"/>
      <c r="BG117" s="246"/>
      <c r="BH117" s="246"/>
      <c r="BI117" s="246"/>
      <c r="BJ117" s="246"/>
      <c r="BK117" s="246"/>
      <c r="BL117" s="246"/>
      <c r="BM117" s="246"/>
      <c r="BN117" s="246"/>
      <c r="BO117" s="246"/>
      <c r="BP117" s="246"/>
      <c r="BQ117" s="246"/>
      <c r="BR117" s="246"/>
      <c r="BS117" s="246"/>
      <c r="BT117" s="246"/>
      <c r="BU117" s="246"/>
      <c r="BV117" s="246"/>
      <c r="BW117" s="246"/>
      <c r="BX117" s="246"/>
      <c r="BY117" s="246"/>
      <c r="BZ117" s="246"/>
      <c r="CA117" s="246"/>
      <c r="CB117" s="246"/>
      <c r="CC117" s="246"/>
    </row>
    <row r="118" spans="1:81" s="125" customFormat="1" ht="18.75" thickBot="1" x14ac:dyDescent="0.3">
      <c r="A118" s="309"/>
      <c r="B118" s="112"/>
      <c r="C118" s="94" t="s">
        <v>130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291"/>
      <c r="V118" s="245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4"/>
      <c r="AK118" s="246"/>
      <c r="AL118" s="246"/>
      <c r="AM118" s="246"/>
      <c r="AN118" s="246"/>
      <c r="AO118" s="246"/>
      <c r="AP118" s="246"/>
      <c r="AQ118" s="246"/>
      <c r="AR118" s="246"/>
      <c r="AS118" s="246"/>
      <c r="AT118" s="246"/>
      <c r="AU118" s="246"/>
      <c r="AV118" s="246"/>
      <c r="AW118" s="246"/>
      <c r="AX118" s="246"/>
      <c r="AY118" s="246"/>
      <c r="AZ118" s="246"/>
      <c r="BA118" s="246"/>
      <c r="BB118" s="246"/>
      <c r="BC118" s="246"/>
      <c r="BD118" s="246"/>
      <c r="BE118" s="246"/>
      <c r="BF118" s="246"/>
      <c r="BG118" s="246"/>
      <c r="BH118" s="246"/>
      <c r="BI118" s="246"/>
      <c r="BJ118" s="246"/>
      <c r="BK118" s="246"/>
      <c r="BL118" s="246"/>
      <c r="BM118" s="246"/>
      <c r="BN118" s="246"/>
      <c r="BO118" s="246"/>
      <c r="BP118" s="246"/>
      <c r="BQ118" s="246"/>
      <c r="BR118" s="246"/>
      <c r="BS118" s="246"/>
      <c r="BT118" s="246"/>
      <c r="BU118" s="246"/>
      <c r="BV118" s="246"/>
      <c r="BW118" s="246"/>
      <c r="BX118" s="246"/>
      <c r="BY118" s="246"/>
      <c r="BZ118" s="246"/>
      <c r="CA118" s="246"/>
      <c r="CB118" s="246"/>
      <c r="CC118" s="246"/>
    </row>
    <row r="119" spans="1:81" s="125" customFormat="1" ht="36.75" thickBot="1" x14ac:dyDescent="0.3">
      <c r="A119" s="309"/>
      <c r="B119" s="112"/>
      <c r="C119" s="94" t="s">
        <v>131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291"/>
      <c r="V119" s="245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4"/>
      <c r="AK119" s="246"/>
      <c r="AL119" s="246"/>
      <c r="AM119" s="246"/>
      <c r="AN119" s="246"/>
      <c r="AO119" s="246"/>
      <c r="AP119" s="246"/>
      <c r="AQ119" s="246"/>
      <c r="AR119" s="246"/>
      <c r="AS119" s="246"/>
      <c r="AT119" s="246"/>
      <c r="AU119" s="246"/>
      <c r="AV119" s="246"/>
      <c r="AW119" s="246"/>
      <c r="AX119" s="246"/>
      <c r="AY119" s="246"/>
      <c r="AZ119" s="246"/>
      <c r="BA119" s="246"/>
      <c r="BB119" s="246"/>
      <c r="BC119" s="246"/>
      <c r="BD119" s="246"/>
      <c r="BE119" s="246"/>
      <c r="BF119" s="246"/>
      <c r="BG119" s="246"/>
      <c r="BH119" s="246"/>
      <c r="BI119" s="246"/>
      <c r="BJ119" s="246"/>
      <c r="BK119" s="246"/>
      <c r="BL119" s="246"/>
      <c r="BM119" s="246"/>
      <c r="BN119" s="246"/>
      <c r="BO119" s="246"/>
      <c r="BP119" s="246"/>
      <c r="BQ119" s="246"/>
      <c r="BR119" s="246"/>
      <c r="BS119" s="246"/>
      <c r="BT119" s="246"/>
      <c r="BU119" s="246"/>
      <c r="BV119" s="246"/>
      <c r="BW119" s="246"/>
      <c r="BX119" s="246"/>
      <c r="BY119" s="246"/>
      <c r="BZ119" s="246"/>
      <c r="CA119" s="246"/>
      <c r="CB119" s="246"/>
      <c r="CC119" s="246"/>
    </row>
    <row r="120" spans="1:81" s="125" customFormat="1" ht="36.75" thickBot="1" x14ac:dyDescent="0.3">
      <c r="A120" s="309"/>
      <c r="B120" s="112"/>
      <c r="C120" s="94" t="s">
        <v>132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291"/>
      <c r="V120" s="245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4"/>
      <c r="AK120" s="246"/>
      <c r="AL120" s="246"/>
      <c r="AM120" s="246"/>
      <c r="AN120" s="246"/>
      <c r="AO120" s="246"/>
      <c r="AP120" s="246"/>
      <c r="AQ120" s="246"/>
      <c r="AR120" s="246"/>
      <c r="AS120" s="246"/>
      <c r="AT120" s="246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</row>
    <row r="121" spans="1:81" s="227" customFormat="1" ht="18.75" thickBot="1" x14ac:dyDescent="0.3">
      <c r="A121" s="309"/>
      <c r="B121" s="112"/>
      <c r="C121" s="94" t="s">
        <v>133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291"/>
      <c r="V121" s="245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4"/>
      <c r="AK121" s="246"/>
      <c r="AL121" s="246"/>
      <c r="AM121" s="246"/>
      <c r="AN121" s="246"/>
      <c r="AO121" s="246"/>
      <c r="AP121" s="246"/>
      <c r="AQ121" s="246"/>
      <c r="AR121" s="246"/>
      <c r="AS121" s="246"/>
      <c r="AT121" s="246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</row>
    <row r="122" spans="1:81" s="125" customFormat="1" ht="36.75" thickBot="1" x14ac:dyDescent="0.3">
      <c r="A122" s="309"/>
      <c r="B122" s="112"/>
      <c r="C122" s="94" t="s">
        <v>134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291"/>
      <c r="V122" s="245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4"/>
      <c r="AK122" s="246"/>
      <c r="AL122" s="246"/>
      <c r="AM122" s="246"/>
      <c r="AN122" s="246"/>
      <c r="AO122" s="246"/>
      <c r="AP122" s="246"/>
      <c r="AQ122" s="246"/>
      <c r="AR122" s="246"/>
      <c r="AS122" s="246"/>
      <c r="AT122" s="246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</row>
    <row r="123" spans="1:81" s="125" customFormat="1" ht="36.75" thickBot="1" x14ac:dyDescent="0.3">
      <c r="A123" s="309"/>
      <c r="B123" s="112"/>
      <c r="C123" s="94" t="s">
        <v>135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291"/>
      <c r="V123" s="245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4"/>
      <c r="AK123" s="246"/>
      <c r="AL123" s="246"/>
      <c r="AM123" s="246"/>
      <c r="AN123" s="246"/>
      <c r="AO123" s="246"/>
      <c r="AP123" s="246"/>
      <c r="AQ123" s="246"/>
      <c r="AR123" s="246"/>
      <c r="AS123" s="246"/>
      <c r="AT123" s="246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</row>
    <row r="124" spans="1:81" s="125" customFormat="1" ht="18.75" thickBot="1" x14ac:dyDescent="0.3">
      <c r="A124" s="309"/>
      <c r="B124" s="112"/>
      <c r="C124" s="94" t="s">
        <v>136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/>
      <c r="T124" s="117"/>
      <c r="U124" s="291"/>
      <c r="V124" s="245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4"/>
      <c r="AK124" s="246"/>
      <c r="AL124" s="246"/>
      <c r="AM124" s="246"/>
      <c r="AN124" s="246"/>
      <c r="AO124" s="246"/>
      <c r="AP124" s="246"/>
      <c r="AQ124" s="246"/>
      <c r="AR124" s="246"/>
      <c r="AS124" s="246"/>
      <c r="AT124" s="246"/>
      <c r="AU124" s="246"/>
      <c r="AV124" s="246"/>
      <c r="AW124" s="246"/>
      <c r="AX124" s="246"/>
      <c r="AY124" s="246"/>
      <c r="AZ124" s="246"/>
      <c r="BA124" s="246"/>
      <c r="BB124" s="246"/>
      <c r="BC124" s="246"/>
      <c r="BD124" s="246"/>
      <c r="BE124" s="246"/>
      <c r="BF124" s="246"/>
      <c r="BG124" s="246"/>
      <c r="BH124" s="246"/>
      <c r="BI124" s="246"/>
      <c r="BJ124" s="246"/>
      <c r="BK124" s="246"/>
      <c r="BL124" s="246"/>
      <c r="BM124" s="246"/>
      <c r="BN124" s="246"/>
      <c r="BO124" s="246"/>
      <c r="BP124" s="246"/>
      <c r="BQ124" s="246"/>
      <c r="BR124" s="246"/>
      <c r="BS124" s="246"/>
      <c r="BT124" s="246"/>
      <c r="BU124" s="246"/>
      <c r="BV124" s="246"/>
      <c r="BW124" s="246"/>
      <c r="BX124" s="246"/>
      <c r="BY124" s="246"/>
      <c r="BZ124" s="246"/>
      <c r="CA124" s="246"/>
      <c r="CB124" s="246"/>
      <c r="CC124" s="246"/>
    </row>
    <row r="125" spans="1:81" s="125" customFormat="1" ht="18.75" thickBot="1" x14ac:dyDescent="0.3">
      <c r="A125" s="246"/>
      <c r="B125" s="112">
        <v>38</v>
      </c>
      <c r="C125" s="94" t="s">
        <v>137</v>
      </c>
      <c r="D125" s="106"/>
      <c r="E125" s="113"/>
      <c r="F125" s="114"/>
      <c r="G125" s="115"/>
      <c r="H125" s="115"/>
      <c r="I125" s="115"/>
      <c r="J125" s="116"/>
      <c r="K125" s="115"/>
      <c r="L125" s="115"/>
      <c r="M125" s="115"/>
      <c r="N125" s="115"/>
      <c r="O125" s="115"/>
      <c r="P125" s="115"/>
      <c r="Q125" s="115"/>
      <c r="R125" s="115"/>
      <c r="S125" s="117">
        <f>SUM(G125:R125)</f>
        <v>0</v>
      </c>
      <c r="T125" s="117">
        <f>+F125-S125</f>
        <v>0</v>
      </c>
      <c r="U125" s="291"/>
      <c r="V125" s="245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4"/>
      <c r="AK125" s="246"/>
      <c r="AL125" s="246"/>
      <c r="AM125" s="246"/>
      <c r="AN125" s="246"/>
      <c r="AO125" s="246"/>
      <c r="AP125" s="246"/>
      <c r="AQ125" s="246"/>
      <c r="AR125" s="246"/>
      <c r="AS125" s="246"/>
      <c r="AT125" s="246"/>
      <c r="AU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6"/>
      <c r="BN125" s="246"/>
      <c r="BO125" s="246"/>
      <c r="BP125" s="246"/>
      <c r="BQ125" s="246"/>
      <c r="BR125" s="246"/>
      <c r="BS125" s="246"/>
      <c r="BT125" s="246"/>
      <c r="BU125" s="246"/>
      <c r="BV125" s="246"/>
      <c r="BW125" s="246"/>
      <c r="BX125" s="246"/>
      <c r="BY125" s="246"/>
      <c r="BZ125" s="246"/>
      <c r="CA125" s="246"/>
      <c r="CB125" s="246"/>
      <c r="CC125" s="246"/>
    </row>
    <row r="126" spans="1:81" s="125" customFormat="1" ht="18.75" thickBot="1" x14ac:dyDescent="0.3">
      <c r="A126" s="246"/>
      <c r="B126" s="136"/>
      <c r="C126" s="94"/>
      <c r="D126" s="106"/>
      <c r="E126" s="126"/>
      <c r="F126" s="127"/>
      <c r="G126" s="128"/>
      <c r="H126" s="128"/>
      <c r="I126" s="128"/>
      <c r="J126" s="129"/>
      <c r="K126" s="128"/>
      <c r="L126" s="128"/>
      <c r="M126" s="128"/>
      <c r="N126" s="128"/>
      <c r="O126" s="128"/>
      <c r="P126" s="128"/>
      <c r="Q126" s="128"/>
      <c r="R126" s="128"/>
      <c r="S126" s="117">
        <f>SUM(G126:R126)</f>
        <v>0</v>
      </c>
      <c r="T126" s="130">
        <f>+F126-S126</f>
        <v>0</v>
      </c>
      <c r="U126" s="291"/>
      <c r="V126" s="245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4"/>
      <c r="AK126" s="246"/>
      <c r="AL126" s="246"/>
      <c r="AM126" s="246"/>
      <c r="AN126" s="246"/>
      <c r="AO126" s="246"/>
      <c r="AP126" s="246"/>
      <c r="AQ126" s="246"/>
      <c r="AR126" s="246"/>
      <c r="AS126" s="246"/>
      <c r="AT126" s="246"/>
      <c r="AU126" s="246"/>
      <c r="AV126" s="246"/>
      <c r="AW126" s="246"/>
      <c r="AX126" s="246"/>
      <c r="AY126" s="246"/>
      <c r="AZ126" s="246"/>
      <c r="BA126" s="246"/>
      <c r="BB126" s="246"/>
      <c r="BC126" s="246"/>
      <c r="BD126" s="246"/>
      <c r="BE126" s="246"/>
      <c r="BF126" s="246"/>
      <c r="BG126" s="246"/>
      <c r="BH126" s="246"/>
      <c r="BI126" s="246"/>
      <c r="BJ126" s="246"/>
      <c r="BK126" s="246"/>
      <c r="BL126" s="246"/>
      <c r="BM126" s="246"/>
      <c r="BN126" s="246"/>
      <c r="BO126" s="246"/>
      <c r="BP126" s="246"/>
      <c r="BQ126" s="246"/>
      <c r="BR126" s="246"/>
      <c r="BS126" s="246"/>
      <c r="BT126" s="246"/>
      <c r="BU126" s="246"/>
      <c r="BV126" s="246"/>
      <c r="BW126" s="246"/>
      <c r="BX126" s="246"/>
      <c r="BY126" s="246"/>
      <c r="BZ126" s="246"/>
      <c r="CA126" s="246"/>
      <c r="CB126" s="246"/>
      <c r="CC126" s="246"/>
    </row>
    <row r="127" spans="1:81" s="125" customFormat="1" ht="18.75" thickBot="1" x14ac:dyDescent="0.3">
      <c r="A127" s="246"/>
      <c r="B127" s="136"/>
      <c r="C127" s="131" t="s">
        <v>183</v>
      </c>
      <c r="D127" s="132"/>
      <c r="E127" s="133">
        <f t="shared" ref="E127:T127" si="6">SUM(E15:E126)</f>
        <v>1024938389</v>
      </c>
      <c r="F127" s="134">
        <f t="shared" si="6"/>
        <v>444249401.19999993</v>
      </c>
      <c r="G127" s="135">
        <f t="shared" si="6"/>
        <v>66545528</v>
      </c>
      <c r="H127" s="135">
        <f t="shared" si="6"/>
        <v>66545529</v>
      </c>
      <c r="I127" s="135">
        <f t="shared" si="6"/>
        <v>165417756.20000002</v>
      </c>
      <c r="J127" s="135">
        <f t="shared" si="6"/>
        <v>145740588</v>
      </c>
      <c r="K127" s="135">
        <f t="shared" si="6"/>
        <v>0</v>
      </c>
      <c r="L127" s="135">
        <f t="shared" si="6"/>
        <v>0</v>
      </c>
      <c r="M127" s="135">
        <f t="shared" si="6"/>
        <v>0</v>
      </c>
      <c r="N127" s="135">
        <f t="shared" si="6"/>
        <v>0</v>
      </c>
      <c r="O127" s="135">
        <f t="shared" si="6"/>
        <v>0</v>
      </c>
      <c r="P127" s="135">
        <f t="shared" si="6"/>
        <v>0</v>
      </c>
      <c r="Q127" s="135">
        <f t="shared" si="6"/>
        <v>0</v>
      </c>
      <c r="R127" s="135">
        <f t="shared" si="6"/>
        <v>0</v>
      </c>
      <c r="S127" s="135">
        <f t="shared" si="6"/>
        <v>441033501.79999995</v>
      </c>
      <c r="T127" s="135">
        <f t="shared" si="6"/>
        <v>0</v>
      </c>
      <c r="U127" s="246"/>
      <c r="V127" s="245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G127" s="246"/>
      <c r="AH127" s="246"/>
      <c r="AI127" s="246"/>
      <c r="AJ127" s="246"/>
      <c r="AK127" s="246"/>
      <c r="AL127" s="246"/>
      <c r="AM127" s="246"/>
      <c r="AN127" s="246"/>
      <c r="AO127" s="246"/>
      <c r="AP127" s="246"/>
      <c r="AQ127" s="246"/>
      <c r="AR127" s="246"/>
      <c r="AS127" s="246"/>
      <c r="AT127" s="246"/>
      <c r="AU127" s="246"/>
      <c r="AV127" s="246"/>
      <c r="AW127" s="246"/>
      <c r="AX127" s="246"/>
      <c r="AY127" s="246"/>
      <c r="AZ127" s="246"/>
      <c r="BA127" s="246"/>
      <c r="BB127" s="246"/>
      <c r="BC127" s="246"/>
      <c r="BD127" s="246"/>
      <c r="BE127" s="246"/>
      <c r="BF127" s="246"/>
      <c r="BG127" s="246"/>
      <c r="BH127" s="246"/>
      <c r="BI127" s="246"/>
      <c r="BJ127" s="246"/>
      <c r="BK127" s="246"/>
      <c r="BL127" s="246"/>
      <c r="BM127" s="246"/>
      <c r="BN127" s="246"/>
      <c r="BO127" s="246"/>
      <c r="BP127" s="246"/>
      <c r="BQ127" s="246"/>
      <c r="BR127" s="246"/>
      <c r="BS127" s="246"/>
      <c r="BT127" s="246"/>
      <c r="BU127" s="246"/>
      <c r="BV127" s="246"/>
      <c r="BW127" s="246"/>
      <c r="BX127" s="246"/>
      <c r="BY127" s="246"/>
      <c r="BZ127" s="246"/>
      <c r="CA127" s="246"/>
      <c r="CB127" s="246"/>
      <c r="CC127" s="246"/>
    </row>
    <row r="128" spans="1:81" s="246" customFormat="1" ht="21.75" customHeight="1" x14ac:dyDescent="0.25">
      <c r="B128" s="260"/>
      <c r="S128" s="260"/>
      <c r="T128" s="260"/>
    </row>
    <row r="129" spans="2:20" s="246" customFormat="1" ht="21.75" customHeight="1" x14ac:dyDescent="0.25">
      <c r="B129" s="260"/>
      <c r="F129" s="295"/>
      <c r="G129" s="295"/>
      <c r="H129" s="295"/>
      <c r="I129" s="295"/>
      <c r="S129" s="260"/>
      <c r="T129" s="260"/>
    </row>
    <row r="130" spans="2:20" s="246" customFormat="1" ht="21.75" customHeight="1" thickBot="1" x14ac:dyDescent="0.3">
      <c r="B130" s="260"/>
      <c r="S130" s="260"/>
      <c r="T130" s="260"/>
    </row>
    <row r="131" spans="2:20" s="246" customFormat="1" ht="21.75" customHeight="1" x14ac:dyDescent="0.25">
      <c r="B131" s="260"/>
      <c r="C131" s="296"/>
      <c r="D131" s="297"/>
      <c r="E131" s="297"/>
      <c r="F131" s="297"/>
      <c r="G131" s="297"/>
      <c r="H131" s="297"/>
      <c r="I131" s="297"/>
      <c r="J131" s="297"/>
      <c r="K131" s="297"/>
      <c r="L131" s="297"/>
      <c r="M131" s="297"/>
      <c r="N131" s="297"/>
      <c r="O131" s="297"/>
      <c r="P131" s="297"/>
      <c r="Q131" s="297"/>
      <c r="R131" s="297"/>
      <c r="S131" s="298"/>
      <c r="T131" s="299"/>
    </row>
    <row r="132" spans="2:20" s="244" customFormat="1" x14ac:dyDescent="0.25">
      <c r="C132" s="346" t="s">
        <v>141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244" customFormat="1" x14ac:dyDescent="0.25">
      <c r="C133" s="346" t="s">
        <v>139</v>
      </c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244" customFormat="1" x14ac:dyDescent="0.25">
      <c r="C134" s="346" t="s">
        <v>140</v>
      </c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8"/>
    </row>
    <row r="135" spans="2:20" s="243" customFormat="1" ht="18.75" thickBot="1" x14ac:dyDescent="0.3">
      <c r="C135" s="300"/>
      <c r="D135" s="301"/>
      <c r="E135" s="302"/>
      <c r="F135" s="301"/>
      <c r="G135" s="301"/>
      <c r="H135" s="301"/>
      <c r="I135" s="301"/>
      <c r="J135" s="301"/>
      <c r="K135" s="301"/>
      <c r="L135" s="301"/>
      <c r="M135" s="301"/>
      <c r="N135" s="301"/>
      <c r="O135" s="301"/>
      <c r="P135" s="301"/>
      <c r="Q135" s="301"/>
      <c r="R135" s="301"/>
      <c r="S135" s="301"/>
      <c r="T135" s="303"/>
    </row>
    <row r="136" spans="2:20" s="246" customFormat="1" ht="21.75" customHeight="1" x14ac:dyDescent="0.25">
      <c r="B136" s="260"/>
      <c r="S136" s="260"/>
      <c r="T136" s="260"/>
    </row>
    <row r="137" spans="2:20" s="246" customFormat="1" ht="21.75" customHeight="1" x14ac:dyDescent="0.25">
      <c r="B137" s="260"/>
      <c r="S137" s="260"/>
      <c r="T137" s="260"/>
    </row>
    <row r="138" spans="2:20" s="246" customFormat="1" ht="21.75" customHeight="1" x14ac:dyDescent="0.25">
      <c r="B138" s="260"/>
      <c r="S138" s="260"/>
      <c r="T138" s="260"/>
    </row>
    <row r="139" spans="2:20" s="246" customFormat="1" ht="21.75" customHeight="1" x14ac:dyDescent="0.25">
      <c r="B139" s="260"/>
      <c r="S139" s="260"/>
      <c r="T139" s="260"/>
    </row>
    <row r="140" spans="2:20" s="246" customFormat="1" ht="21.75" customHeight="1" x14ac:dyDescent="0.25">
      <c r="B140" s="260"/>
      <c r="S140" s="260"/>
      <c r="T140" s="260"/>
    </row>
    <row r="141" spans="2:20" s="246" customFormat="1" ht="21.75" customHeight="1" x14ac:dyDescent="0.25">
      <c r="B141" s="260"/>
      <c r="S141" s="260"/>
      <c r="T141" s="260"/>
    </row>
    <row r="142" spans="2:20" s="246" customFormat="1" ht="21.75" customHeight="1" x14ac:dyDescent="0.25">
      <c r="B142" s="260"/>
      <c r="S142" s="260"/>
      <c r="T142" s="260"/>
    </row>
    <row r="143" spans="2:20" s="246" customFormat="1" ht="21.75" customHeight="1" x14ac:dyDescent="0.25">
      <c r="B143" s="260"/>
      <c r="S143" s="260"/>
      <c r="T143" s="260"/>
    </row>
    <row r="144" spans="2:20" s="246" customFormat="1" ht="21.75" customHeight="1" x14ac:dyDescent="0.25">
      <c r="B144" s="260"/>
      <c r="S144" s="260"/>
      <c r="T144" s="260"/>
    </row>
    <row r="145" spans="2:20" s="246" customFormat="1" ht="21.75" customHeight="1" x14ac:dyDescent="0.25">
      <c r="B145" s="260"/>
      <c r="S145" s="260"/>
      <c r="T145" s="260"/>
    </row>
    <row r="146" spans="2:20" s="246" customFormat="1" ht="21.75" customHeight="1" x14ac:dyDescent="0.25">
      <c r="B146" s="260"/>
      <c r="S146" s="260"/>
      <c r="T146" s="260"/>
    </row>
    <row r="147" spans="2:20" s="246" customFormat="1" ht="21.75" customHeight="1" x14ac:dyDescent="0.25">
      <c r="B147" s="260"/>
      <c r="S147" s="260"/>
      <c r="T147" s="260"/>
    </row>
    <row r="148" spans="2:20" s="246" customFormat="1" ht="21.75" customHeight="1" x14ac:dyDescent="0.25">
      <c r="B148" s="260"/>
      <c r="S148" s="260"/>
      <c r="T148" s="260"/>
    </row>
    <row r="149" spans="2:20" s="246" customFormat="1" ht="13.5" customHeight="1" x14ac:dyDescent="0.25">
      <c r="B149" s="260"/>
      <c r="C149" s="304"/>
      <c r="D149" s="304"/>
      <c r="E149" s="305"/>
      <c r="F149" s="306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4"/>
      <c r="T149" s="294"/>
    </row>
    <row r="150" spans="2:20" s="246" customFormat="1" ht="31.5" hidden="1" customHeight="1" x14ac:dyDescent="0.25">
      <c r="B150" s="260"/>
      <c r="S150" s="294"/>
      <c r="T150" s="294"/>
    </row>
    <row r="151" spans="2:20" s="243" customFormat="1" x14ac:dyDescent="0.25">
      <c r="E151" s="307"/>
    </row>
    <row r="152" spans="2:20" s="243" customFormat="1" x14ac:dyDescent="0.25">
      <c r="E152" s="307"/>
    </row>
    <row r="153" spans="2:20" s="243" customFormat="1" x14ac:dyDescent="0.25">
      <c r="E153" s="307"/>
    </row>
    <row r="154" spans="2:20" s="243" customFormat="1" x14ac:dyDescent="0.25">
      <c r="E154" s="307"/>
    </row>
    <row r="155" spans="2:20" s="243" customFormat="1" x14ac:dyDescent="0.25">
      <c r="E155" s="307"/>
    </row>
    <row r="156" spans="2:20" s="243" customFormat="1" x14ac:dyDescent="0.25">
      <c r="E156" s="307"/>
    </row>
    <row r="157" spans="2:20" s="243" customFormat="1" x14ac:dyDescent="0.25">
      <c r="E157" s="307"/>
    </row>
    <row r="158" spans="2:20" s="243" customFormat="1" x14ac:dyDescent="0.25">
      <c r="E158" s="307"/>
    </row>
    <row r="159" spans="2:20" s="243" customFormat="1" x14ac:dyDescent="0.25">
      <c r="E159" s="307"/>
    </row>
    <row r="160" spans="2:20" s="243" customFormat="1" x14ac:dyDescent="0.25">
      <c r="E160" s="307"/>
    </row>
    <row r="161" spans="5:5" s="243" customFormat="1" x14ac:dyDescent="0.25">
      <c r="E161" s="307"/>
    </row>
    <row r="162" spans="5:5" s="243" customFormat="1" x14ac:dyDescent="0.25">
      <c r="E162" s="307"/>
    </row>
    <row r="163" spans="5:5" s="243" customFormat="1" x14ac:dyDescent="0.25">
      <c r="E163" s="307"/>
    </row>
    <row r="164" spans="5:5" s="243" customFormat="1" x14ac:dyDescent="0.25">
      <c r="E164" s="307"/>
    </row>
    <row r="165" spans="5:5" s="243" customFormat="1" x14ac:dyDescent="0.25">
      <c r="E165" s="307"/>
    </row>
    <row r="166" spans="5:5" s="243" customFormat="1" x14ac:dyDescent="0.25">
      <c r="E166" s="307"/>
    </row>
    <row r="167" spans="5:5" s="243" customFormat="1" x14ac:dyDescent="0.25">
      <c r="E167" s="307"/>
    </row>
    <row r="168" spans="5:5" s="243" customFormat="1" x14ac:dyDescent="0.25">
      <c r="E168" s="307"/>
    </row>
    <row r="169" spans="5:5" s="243" customFormat="1" x14ac:dyDescent="0.25">
      <c r="E169" s="307"/>
    </row>
    <row r="170" spans="5:5" s="243" customFormat="1" x14ac:dyDescent="0.25">
      <c r="E170" s="307"/>
    </row>
    <row r="171" spans="5:5" s="243" customFormat="1" x14ac:dyDescent="0.25">
      <c r="E171" s="307"/>
    </row>
    <row r="172" spans="5:5" s="243" customFormat="1" x14ac:dyDescent="0.25">
      <c r="E172" s="307"/>
    </row>
    <row r="173" spans="5:5" s="243" customFormat="1" x14ac:dyDescent="0.25">
      <c r="E173" s="307"/>
    </row>
    <row r="174" spans="5:5" s="243" customFormat="1" x14ac:dyDescent="0.25">
      <c r="E174" s="307"/>
    </row>
    <row r="175" spans="5:5" s="243" customFormat="1" x14ac:dyDescent="0.25">
      <c r="E175" s="307"/>
    </row>
    <row r="176" spans="5:5" s="243" customFormat="1" x14ac:dyDescent="0.25">
      <c r="E176" s="307"/>
    </row>
    <row r="177" spans="5:5" s="243" customFormat="1" x14ac:dyDescent="0.25">
      <c r="E177" s="307"/>
    </row>
    <row r="178" spans="5:5" s="243" customFormat="1" x14ac:dyDescent="0.25">
      <c r="E178" s="307"/>
    </row>
    <row r="179" spans="5:5" s="243" customFormat="1" x14ac:dyDescent="0.25">
      <c r="E179" s="307"/>
    </row>
    <row r="180" spans="5:5" s="243" customFormat="1" x14ac:dyDescent="0.25">
      <c r="E180" s="307"/>
    </row>
    <row r="181" spans="5:5" s="243" customFormat="1" x14ac:dyDescent="0.25">
      <c r="E181" s="307"/>
    </row>
    <row r="182" spans="5:5" s="243" customFormat="1" x14ac:dyDescent="0.25">
      <c r="E182" s="307"/>
    </row>
    <row r="183" spans="5:5" s="243" customFormat="1" x14ac:dyDescent="0.25">
      <c r="E183" s="307"/>
    </row>
    <row r="184" spans="5:5" s="243" customFormat="1" x14ac:dyDescent="0.25">
      <c r="E184" s="307"/>
    </row>
    <row r="185" spans="5:5" s="243" customFormat="1" x14ac:dyDescent="0.25">
      <c r="E185" s="307"/>
    </row>
    <row r="186" spans="5:5" s="243" customFormat="1" x14ac:dyDescent="0.25">
      <c r="E186" s="307"/>
    </row>
    <row r="187" spans="5:5" s="243" customFormat="1" x14ac:dyDescent="0.25">
      <c r="E187" s="307"/>
    </row>
    <row r="188" spans="5:5" s="243" customFormat="1" x14ac:dyDescent="0.25">
      <c r="E188" s="307"/>
    </row>
    <row r="189" spans="5:5" s="243" customFormat="1" x14ac:dyDescent="0.25">
      <c r="E189" s="307"/>
    </row>
    <row r="190" spans="5:5" s="243" customFormat="1" x14ac:dyDescent="0.25">
      <c r="E190" s="307"/>
    </row>
    <row r="191" spans="5:5" s="243" customFormat="1" x14ac:dyDescent="0.25">
      <c r="E191" s="307"/>
    </row>
    <row r="192" spans="5:5" s="243" customFormat="1" x14ac:dyDescent="0.25">
      <c r="E192" s="307"/>
    </row>
    <row r="193" spans="5:5" s="243" customFormat="1" x14ac:dyDescent="0.25">
      <c r="E193" s="307"/>
    </row>
    <row r="194" spans="5:5" s="243" customFormat="1" x14ac:dyDescent="0.25">
      <c r="E194" s="307"/>
    </row>
    <row r="195" spans="5:5" s="243" customFormat="1" x14ac:dyDescent="0.25">
      <c r="E195" s="307"/>
    </row>
    <row r="196" spans="5:5" s="243" customFormat="1" x14ac:dyDescent="0.25">
      <c r="E196" s="307"/>
    </row>
    <row r="197" spans="5:5" s="243" customFormat="1" x14ac:dyDescent="0.25">
      <c r="E197" s="307"/>
    </row>
    <row r="198" spans="5:5" s="243" customFormat="1" x14ac:dyDescent="0.25">
      <c r="E198" s="307"/>
    </row>
    <row r="199" spans="5:5" s="243" customFormat="1" x14ac:dyDescent="0.25">
      <c r="E199" s="307"/>
    </row>
    <row r="200" spans="5:5" s="243" customFormat="1" x14ac:dyDescent="0.25">
      <c r="E200" s="307"/>
    </row>
    <row r="201" spans="5:5" s="243" customFormat="1" x14ac:dyDescent="0.25">
      <c r="E201" s="307"/>
    </row>
    <row r="202" spans="5:5" s="243" customFormat="1" x14ac:dyDescent="0.25">
      <c r="E202" s="307"/>
    </row>
    <row r="203" spans="5:5" s="243" customFormat="1" x14ac:dyDescent="0.25">
      <c r="E203" s="307"/>
    </row>
    <row r="204" spans="5:5" s="243" customFormat="1" x14ac:dyDescent="0.25">
      <c r="E204" s="307"/>
    </row>
    <row r="205" spans="5:5" s="243" customFormat="1" x14ac:dyDescent="0.25">
      <c r="E205" s="307"/>
    </row>
    <row r="206" spans="5:5" s="243" customFormat="1" x14ac:dyDescent="0.25">
      <c r="E206" s="307"/>
    </row>
    <row r="207" spans="5:5" s="243" customFormat="1" x14ac:dyDescent="0.25">
      <c r="E207" s="307"/>
    </row>
    <row r="208" spans="5:5" s="243" customFormat="1" x14ac:dyDescent="0.25">
      <c r="E208" s="307"/>
    </row>
    <row r="209" spans="5:5" s="243" customFormat="1" x14ac:dyDescent="0.25">
      <c r="E209" s="307"/>
    </row>
    <row r="210" spans="5:5" s="243" customFormat="1" x14ac:dyDescent="0.25">
      <c r="E210" s="307"/>
    </row>
    <row r="211" spans="5:5" s="243" customFormat="1" x14ac:dyDescent="0.25">
      <c r="E211" s="307"/>
    </row>
    <row r="212" spans="5:5" s="243" customFormat="1" x14ac:dyDescent="0.25">
      <c r="E212" s="307"/>
    </row>
    <row r="213" spans="5:5" s="243" customFormat="1" x14ac:dyDescent="0.25">
      <c r="E213" s="307"/>
    </row>
    <row r="214" spans="5:5" s="243" customFormat="1" x14ac:dyDescent="0.25">
      <c r="E214" s="307"/>
    </row>
    <row r="215" spans="5:5" s="243" customFormat="1" x14ac:dyDescent="0.25">
      <c r="E215" s="307"/>
    </row>
    <row r="216" spans="5:5" s="243" customFormat="1" x14ac:dyDescent="0.25">
      <c r="E216" s="307"/>
    </row>
    <row r="217" spans="5:5" s="243" customFormat="1" x14ac:dyDescent="0.25">
      <c r="E217" s="307"/>
    </row>
    <row r="218" spans="5:5" s="243" customFormat="1" x14ac:dyDescent="0.25">
      <c r="E218" s="307"/>
    </row>
    <row r="219" spans="5:5" s="243" customFormat="1" x14ac:dyDescent="0.25">
      <c r="E219" s="307"/>
    </row>
    <row r="220" spans="5:5" s="243" customFormat="1" x14ac:dyDescent="0.25">
      <c r="E220" s="307"/>
    </row>
    <row r="221" spans="5:5" s="243" customFormat="1" x14ac:dyDescent="0.25">
      <c r="E221" s="307"/>
    </row>
    <row r="222" spans="5:5" s="243" customFormat="1" x14ac:dyDescent="0.25">
      <c r="E222" s="307"/>
    </row>
    <row r="223" spans="5:5" s="243" customFormat="1" x14ac:dyDescent="0.25">
      <c r="E223" s="307"/>
    </row>
    <row r="224" spans="5:5" s="243" customFormat="1" x14ac:dyDescent="0.25">
      <c r="E224" s="307"/>
    </row>
    <row r="225" spans="5:5" s="243" customFormat="1" x14ac:dyDescent="0.25">
      <c r="E225" s="307"/>
    </row>
    <row r="226" spans="5:5" s="243" customFormat="1" x14ac:dyDescent="0.25">
      <c r="E226" s="307"/>
    </row>
    <row r="227" spans="5:5" s="243" customFormat="1" x14ac:dyDescent="0.25">
      <c r="E227" s="307"/>
    </row>
    <row r="228" spans="5:5" s="243" customFormat="1" x14ac:dyDescent="0.25">
      <c r="E228" s="307"/>
    </row>
    <row r="229" spans="5:5" s="243" customFormat="1" x14ac:dyDescent="0.25">
      <c r="E229" s="307"/>
    </row>
    <row r="230" spans="5:5" s="243" customFormat="1" x14ac:dyDescent="0.25">
      <c r="E230" s="307"/>
    </row>
    <row r="231" spans="5:5" s="243" customFormat="1" x14ac:dyDescent="0.25">
      <c r="E231" s="307"/>
    </row>
    <row r="232" spans="5:5" s="243" customFormat="1" x14ac:dyDescent="0.25">
      <c r="E232" s="307"/>
    </row>
    <row r="233" spans="5:5" s="243" customFormat="1" x14ac:dyDescent="0.25">
      <c r="E233" s="307"/>
    </row>
    <row r="234" spans="5:5" s="243" customFormat="1" x14ac:dyDescent="0.25">
      <c r="E234" s="307"/>
    </row>
    <row r="235" spans="5:5" s="243" customFormat="1" x14ac:dyDescent="0.25">
      <c r="E235" s="307"/>
    </row>
    <row r="236" spans="5:5" s="243" customFormat="1" x14ac:dyDescent="0.25">
      <c r="E236" s="307"/>
    </row>
    <row r="237" spans="5:5" s="243" customFormat="1" x14ac:dyDescent="0.25">
      <c r="E237" s="307"/>
    </row>
    <row r="238" spans="5:5" s="243" customFormat="1" x14ac:dyDescent="0.25">
      <c r="E238" s="307"/>
    </row>
    <row r="239" spans="5:5" s="243" customFormat="1" x14ac:dyDescent="0.25">
      <c r="E239" s="307"/>
    </row>
    <row r="240" spans="5:5" s="243" customFormat="1" x14ac:dyDescent="0.25">
      <c r="E240" s="307"/>
    </row>
    <row r="241" spans="5:5" s="243" customFormat="1" x14ac:dyDescent="0.25">
      <c r="E241" s="307"/>
    </row>
    <row r="242" spans="5:5" s="243" customFormat="1" x14ac:dyDescent="0.25">
      <c r="E242" s="307"/>
    </row>
    <row r="243" spans="5:5" s="243" customFormat="1" x14ac:dyDescent="0.25">
      <c r="E243" s="307"/>
    </row>
    <row r="244" spans="5:5" s="243" customFormat="1" x14ac:dyDescent="0.25">
      <c r="E244" s="307"/>
    </row>
    <row r="245" spans="5:5" s="243" customFormat="1" x14ac:dyDescent="0.25">
      <c r="E245" s="307"/>
    </row>
    <row r="246" spans="5:5" s="243" customFormat="1" x14ac:dyDescent="0.25">
      <c r="E246" s="307"/>
    </row>
    <row r="247" spans="5:5" s="243" customFormat="1" x14ac:dyDescent="0.25">
      <c r="E247" s="307"/>
    </row>
    <row r="248" spans="5:5" s="243" customFormat="1" x14ac:dyDescent="0.25">
      <c r="E248" s="307"/>
    </row>
    <row r="249" spans="5:5" s="243" customFormat="1" x14ac:dyDescent="0.25">
      <c r="E249" s="307"/>
    </row>
    <row r="250" spans="5:5" s="243" customFormat="1" x14ac:dyDescent="0.25">
      <c r="E250" s="307"/>
    </row>
    <row r="251" spans="5:5" s="243" customFormat="1" x14ac:dyDescent="0.25">
      <c r="E251" s="307"/>
    </row>
    <row r="252" spans="5:5" s="243" customFormat="1" x14ac:dyDescent="0.25">
      <c r="E252" s="307"/>
    </row>
    <row r="253" spans="5:5" s="243" customFormat="1" x14ac:dyDescent="0.25">
      <c r="E253" s="307"/>
    </row>
    <row r="254" spans="5:5" s="243" customFormat="1" x14ac:dyDescent="0.25">
      <c r="E254" s="307"/>
    </row>
    <row r="255" spans="5:5" s="243" customFormat="1" x14ac:dyDescent="0.25">
      <c r="E255" s="307"/>
    </row>
    <row r="256" spans="5:5" s="243" customFormat="1" x14ac:dyDescent="0.25">
      <c r="E256" s="307"/>
    </row>
    <row r="257" spans="5:5" s="243" customFormat="1" x14ac:dyDescent="0.25">
      <c r="E257" s="307"/>
    </row>
    <row r="258" spans="5:5" s="243" customFormat="1" x14ac:dyDescent="0.25">
      <c r="E258" s="307"/>
    </row>
    <row r="259" spans="5:5" s="243" customFormat="1" x14ac:dyDescent="0.25">
      <c r="E259" s="307"/>
    </row>
    <row r="260" spans="5:5" s="243" customFormat="1" x14ac:dyDescent="0.25">
      <c r="E260" s="307"/>
    </row>
    <row r="261" spans="5:5" s="243" customFormat="1" x14ac:dyDescent="0.25">
      <c r="E261" s="307"/>
    </row>
    <row r="262" spans="5:5" s="243" customFormat="1" x14ac:dyDescent="0.25">
      <c r="E262" s="307"/>
    </row>
    <row r="263" spans="5:5" s="243" customFormat="1" x14ac:dyDescent="0.25">
      <c r="E263" s="307"/>
    </row>
    <row r="264" spans="5:5" s="243" customFormat="1" x14ac:dyDescent="0.25">
      <c r="E264" s="307"/>
    </row>
    <row r="265" spans="5:5" s="243" customFormat="1" x14ac:dyDescent="0.25">
      <c r="E265" s="307"/>
    </row>
    <row r="266" spans="5:5" s="243" customFormat="1" x14ac:dyDescent="0.25">
      <c r="E266" s="307"/>
    </row>
    <row r="267" spans="5:5" s="243" customFormat="1" x14ac:dyDescent="0.25">
      <c r="E267" s="307"/>
    </row>
    <row r="268" spans="5:5" s="243" customFormat="1" x14ac:dyDescent="0.25">
      <c r="E268" s="307"/>
    </row>
    <row r="269" spans="5:5" s="243" customFormat="1" x14ac:dyDescent="0.25">
      <c r="E269" s="307"/>
    </row>
    <row r="270" spans="5:5" s="243" customFormat="1" x14ac:dyDescent="0.25">
      <c r="E270" s="307"/>
    </row>
    <row r="271" spans="5:5" s="243" customFormat="1" x14ac:dyDescent="0.25">
      <c r="E271" s="307"/>
    </row>
    <row r="272" spans="5:5" s="243" customFormat="1" x14ac:dyDescent="0.25">
      <c r="E272" s="307"/>
    </row>
    <row r="273" spans="5:5" s="243" customFormat="1" x14ac:dyDescent="0.25">
      <c r="E273" s="307"/>
    </row>
    <row r="274" spans="5:5" s="243" customFormat="1" x14ac:dyDescent="0.25">
      <c r="E274" s="307"/>
    </row>
    <row r="275" spans="5:5" s="243" customFormat="1" x14ac:dyDescent="0.25">
      <c r="E275" s="307"/>
    </row>
    <row r="276" spans="5:5" s="243" customFormat="1" x14ac:dyDescent="0.25">
      <c r="E276" s="307"/>
    </row>
    <row r="277" spans="5:5" s="243" customFormat="1" x14ac:dyDescent="0.25">
      <c r="E277" s="307"/>
    </row>
    <row r="278" spans="5:5" s="243" customFormat="1" x14ac:dyDescent="0.25">
      <c r="E278" s="307"/>
    </row>
    <row r="279" spans="5:5" s="243" customFormat="1" x14ac:dyDescent="0.25">
      <c r="E279" s="307"/>
    </row>
    <row r="280" spans="5:5" s="243" customFormat="1" x14ac:dyDescent="0.25">
      <c r="E280" s="307"/>
    </row>
    <row r="281" spans="5:5" s="243" customFormat="1" x14ac:dyDescent="0.25">
      <c r="E281" s="307"/>
    </row>
    <row r="282" spans="5:5" s="243" customFormat="1" x14ac:dyDescent="0.25">
      <c r="E282" s="307"/>
    </row>
    <row r="283" spans="5:5" s="243" customFormat="1" x14ac:dyDescent="0.25">
      <c r="E283" s="307"/>
    </row>
    <row r="284" spans="5:5" s="243" customFormat="1" x14ac:dyDescent="0.25">
      <c r="E284" s="307"/>
    </row>
    <row r="285" spans="5:5" s="243" customFormat="1" x14ac:dyDescent="0.25">
      <c r="E285" s="307"/>
    </row>
    <row r="286" spans="5:5" s="243" customFormat="1" x14ac:dyDescent="0.25">
      <c r="E286" s="307"/>
    </row>
    <row r="287" spans="5:5" s="243" customFormat="1" x14ac:dyDescent="0.25">
      <c r="E287" s="307"/>
    </row>
    <row r="288" spans="5:5" s="243" customFormat="1" x14ac:dyDescent="0.25">
      <c r="E288" s="307"/>
    </row>
    <row r="289" spans="5:5" s="243" customFormat="1" x14ac:dyDescent="0.25">
      <c r="E289" s="307"/>
    </row>
    <row r="290" spans="5:5" s="243" customFormat="1" x14ac:dyDescent="0.25">
      <c r="E290" s="307"/>
    </row>
    <row r="291" spans="5:5" s="243" customFormat="1" x14ac:dyDescent="0.25">
      <c r="E291" s="307"/>
    </row>
    <row r="292" spans="5:5" s="243" customFormat="1" x14ac:dyDescent="0.25">
      <c r="E292" s="307"/>
    </row>
    <row r="293" spans="5:5" s="243" customFormat="1" x14ac:dyDescent="0.25">
      <c r="E293" s="307"/>
    </row>
    <row r="294" spans="5:5" s="243" customFormat="1" x14ac:dyDescent="0.25">
      <c r="E294" s="307"/>
    </row>
    <row r="295" spans="5:5" s="243" customFormat="1" x14ac:dyDescent="0.25">
      <c r="E295" s="307"/>
    </row>
    <row r="296" spans="5:5" s="243" customFormat="1" x14ac:dyDescent="0.25">
      <c r="E296" s="307"/>
    </row>
    <row r="297" spans="5:5" s="243" customFormat="1" x14ac:dyDescent="0.25">
      <c r="E297" s="307"/>
    </row>
    <row r="298" spans="5:5" s="243" customFormat="1" x14ac:dyDescent="0.25">
      <c r="E298" s="307"/>
    </row>
    <row r="299" spans="5:5" s="243" customFormat="1" x14ac:dyDescent="0.25">
      <c r="E299" s="307"/>
    </row>
    <row r="300" spans="5:5" s="243" customFormat="1" x14ac:dyDescent="0.25">
      <c r="E300" s="307"/>
    </row>
    <row r="301" spans="5:5" s="243" customFormat="1" x14ac:dyDescent="0.25">
      <c r="E301" s="307"/>
    </row>
    <row r="302" spans="5:5" s="243" customFormat="1" x14ac:dyDescent="0.25">
      <c r="E302" s="307"/>
    </row>
    <row r="303" spans="5:5" s="243" customFormat="1" x14ac:dyDescent="0.25">
      <c r="E303" s="307"/>
    </row>
    <row r="304" spans="5:5" s="243" customFormat="1" x14ac:dyDescent="0.25">
      <c r="E304" s="307"/>
    </row>
    <row r="305" spans="5:5" s="243" customFormat="1" x14ac:dyDescent="0.25">
      <c r="E305" s="307"/>
    </row>
    <row r="306" spans="5:5" s="243" customFormat="1" x14ac:dyDescent="0.25">
      <c r="E306" s="307"/>
    </row>
    <row r="307" spans="5:5" s="243" customFormat="1" x14ac:dyDescent="0.25">
      <c r="E307" s="307"/>
    </row>
    <row r="308" spans="5:5" s="243" customFormat="1" x14ac:dyDescent="0.25">
      <c r="E308" s="307"/>
    </row>
    <row r="309" spans="5:5" s="243" customFormat="1" x14ac:dyDescent="0.25">
      <c r="E309" s="307"/>
    </row>
    <row r="310" spans="5:5" s="243" customFormat="1" x14ac:dyDescent="0.25">
      <c r="E310" s="307"/>
    </row>
    <row r="311" spans="5:5" s="243" customFormat="1" x14ac:dyDescent="0.25">
      <c r="E311" s="307"/>
    </row>
    <row r="312" spans="5:5" s="243" customFormat="1" x14ac:dyDescent="0.25">
      <c r="E312" s="307"/>
    </row>
    <row r="313" spans="5:5" s="243" customFormat="1" x14ac:dyDescent="0.25">
      <c r="E313" s="307"/>
    </row>
    <row r="314" spans="5:5" s="243" customFormat="1" x14ac:dyDescent="0.25">
      <c r="E314" s="307"/>
    </row>
    <row r="315" spans="5:5" s="243" customFormat="1" x14ac:dyDescent="0.25">
      <c r="E315" s="307"/>
    </row>
    <row r="316" spans="5:5" s="243" customFormat="1" x14ac:dyDescent="0.25">
      <c r="E316" s="307"/>
    </row>
    <row r="317" spans="5:5" s="243" customFormat="1" x14ac:dyDescent="0.25">
      <c r="E317" s="307"/>
    </row>
    <row r="318" spans="5:5" s="243" customFormat="1" x14ac:dyDescent="0.25">
      <c r="E318" s="307"/>
    </row>
    <row r="319" spans="5:5" s="243" customFormat="1" x14ac:dyDescent="0.25">
      <c r="E319" s="307"/>
    </row>
    <row r="320" spans="5:5" s="243" customFormat="1" x14ac:dyDescent="0.25">
      <c r="E320" s="307"/>
    </row>
    <row r="321" spans="5:5" s="243" customFormat="1" x14ac:dyDescent="0.25">
      <c r="E321" s="307"/>
    </row>
    <row r="322" spans="5:5" s="243" customFormat="1" x14ac:dyDescent="0.25">
      <c r="E322" s="307"/>
    </row>
    <row r="323" spans="5:5" s="243" customFormat="1" x14ac:dyDescent="0.25">
      <c r="E323" s="307"/>
    </row>
    <row r="324" spans="5:5" s="243" customFormat="1" x14ac:dyDescent="0.25">
      <c r="E324" s="307"/>
    </row>
    <row r="325" spans="5:5" s="243" customFormat="1" x14ac:dyDescent="0.25">
      <c r="E325" s="307"/>
    </row>
    <row r="326" spans="5:5" s="243" customFormat="1" x14ac:dyDescent="0.25">
      <c r="E326" s="307"/>
    </row>
    <row r="327" spans="5:5" s="243" customFormat="1" x14ac:dyDescent="0.25">
      <c r="E327" s="307"/>
    </row>
    <row r="328" spans="5:5" s="243" customFormat="1" x14ac:dyDescent="0.25">
      <c r="E328" s="307"/>
    </row>
    <row r="329" spans="5:5" s="243" customFormat="1" x14ac:dyDescent="0.25">
      <c r="E329" s="307"/>
    </row>
    <row r="330" spans="5:5" s="243" customFormat="1" x14ac:dyDescent="0.25">
      <c r="E330" s="307"/>
    </row>
    <row r="331" spans="5:5" s="243" customFormat="1" x14ac:dyDescent="0.25">
      <c r="E331" s="307"/>
    </row>
    <row r="332" spans="5:5" s="243" customFormat="1" x14ac:dyDescent="0.25">
      <c r="E332" s="307"/>
    </row>
    <row r="333" spans="5:5" s="243" customFormat="1" x14ac:dyDescent="0.25">
      <c r="E333" s="307"/>
    </row>
    <row r="334" spans="5:5" s="243" customFormat="1" x14ac:dyDescent="0.25">
      <c r="E334" s="307"/>
    </row>
    <row r="335" spans="5:5" s="243" customFormat="1" x14ac:dyDescent="0.25">
      <c r="E335" s="307"/>
    </row>
    <row r="336" spans="5:5" s="243" customFormat="1" x14ac:dyDescent="0.25">
      <c r="E336" s="307"/>
    </row>
    <row r="337" spans="5:5" s="243" customFormat="1" x14ac:dyDescent="0.25">
      <c r="E337" s="307"/>
    </row>
    <row r="338" spans="5:5" s="243" customFormat="1" x14ac:dyDescent="0.25">
      <c r="E338" s="307"/>
    </row>
    <row r="339" spans="5:5" s="243" customFormat="1" x14ac:dyDescent="0.25">
      <c r="E339" s="307"/>
    </row>
    <row r="340" spans="5:5" s="243" customFormat="1" x14ac:dyDescent="0.25">
      <c r="E340" s="307"/>
    </row>
    <row r="341" spans="5:5" s="243" customFormat="1" x14ac:dyDescent="0.25">
      <c r="E341" s="307"/>
    </row>
    <row r="342" spans="5:5" s="243" customFormat="1" x14ac:dyDescent="0.25">
      <c r="E342" s="307"/>
    </row>
    <row r="343" spans="5:5" s="243" customFormat="1" x14ac:dyDescent="0.25">
      <c r="E343" s="307"/>
    </row>
    <row r="344" spans="5:5" s="243" customFormat="1" x14ac:dyDescent="0.25">
      <c r="E344" s="307"/>
    </row>
    <row r="345" spans="5:5" s="243" customFormat="1" x14ac:dyDescent="0.25">
      <c r="E345" s="307"/>
    </row>
    <row r="346" spans="5:5" s="243" customFormat="1" x14ac:dyDescent="0.25">
      <c r="E346" s="307"/>
    </row>
    <row r="347" spans="5:5" s="243" customFormat="1" x14ac:dyDescent="0.25">
      <c r="E347" s="307"/>
    </row>
    <row r="348" spans="5:5" s="243" customFormat="1" x14ac:dyDescent="0.25">
      <c r="E348" s="307"/>
    </row>
    <row r="349" spans="5:5" s="243" customFormat="1" x14ac:dyDescent="0.25">
      <c r="E349" s="307"/>
    </row>
    <row r="350" spans="5:5" s="243" customFormat="1" x14ac:dyDescent="0.25">
      <c r="E350" s="307"/>
    </row>
    <row r="351" spans="5:5" s="243" customFormat="1" x14ac:dyDescent="0.25">
      <c r="E351" s="307"/>
    </row>
    <row r="352" spans="5:5" s="243" customFormat="1" x14ac:dyDescent="0.25">
      <c r="E352" s="307"/>
    </row>
    <row r="353" spans="5:5" s="243" customFormat="1" x14ac:dyDescent="0.25">
      <c r="E353" s="307"/>
    </row>
    <row r="354" spans="5:5" s="243" customFormat="1" x14ac:dyDescent="0.25">
      <c r="E354" s="307"/>
    </row>
    <row r="355" spans="5:5" s="243" customFormat="1" x14ac:dyDescent="0.25">
      <c r="E355" s="307"/>
    </row>
    <row r="356" spans="5:5" s="243" customFormat="1" x14ac:dyDescent="0.25">
      <c r="E356" s="307"/>
    </row>
    <row r="357" spans="5:5" s="243" customFormat="1" x14ac:dyDescent="0.25">
      <c r="E357" s="307"/>
    </row>
    <row r="358" spans="5:5" s="243" customFormat="1" x14ac:dyDescent="0.25">
      <c r="E358" s="307"/>
    </row>
    <row r="359" spans="5:5" s="243" customFormat="1" x14ac:dyDescent="0.25">
      <c r="E359" s="307"/>
    </row>
    <row r="360" spans="5:5" s="243" customFormat="1" x14ac:dyDescent="0.25">
      <c r="E360" s="307"/>
    </row>
    <row r="361" spans="5:5" s="243" customFormat="1" x14ac:dyDescent="0.25">
      <c r="E361" s="307"/>
    </row>
    <row r="362" spans="5:5" s="243" customFormat="1" x14ac:dyDescent="0.25">
      <c r="E362" s="307"/>
    </row>
    <row r="363" spans="5:5" s="243" customFormat="1" x14ac:dyDescent="0.25">
      <c r="E363" s="307"/>
    </row>
    <row r="364" spans="5:5" s="243" customFormat="1" x14ac:dyDescent="0.25">
      <c r="E364" s="307"/>
    </row>
    <row r="365" spans="5:5" s="243" customFormat="1" x14ac:dyDescent="0.25">
      <c r="E365" s="307"/>
    </row>
    <row r="366" spans="5:5" s="243" customFormat="1" x14ac:dyDescent="0.25">
      <c r="E366" s="307"/>
    </row>
    <row r="367" spans="5:5" s="243" customFormat="1" x14ac:dyDescent="0.25">
      <c r="E367" s="307"/>
    </row>
    <row r="368" spans="5:5" s="243" customFormat="1" x14ac:dyDescent="0.25">
      <c r="E368" s="307"/>
    </row>
    <row r="369" spans="5:5" s="243" customFormat="1" x14ac:dyDescent="0.25">
      <c r="E369" s="307"/>
    </row>
    <row r="370" spans="5:5" s="243" customFormat="1" x14ac:dyDescent="0.25">
      <c r="E370" s="307"/>
    </row>
    <row r="371" spans="5:5" s="243" customFormat="1" x14ac:dyDescent="0.25">
      <c r="E371" s="307"/>
    </row>
    <row r="372" spans="5:5" s="243" customFormat="1" x14ac:dyDescent="0.25">
      <c r="E372" s="307"/>
    </row>
    <row r="373" spans="5:5" s="243" customFormat="1" x14ac:dyDescent="0.25">
      <c r="E373" s="307"/>
    </row>
    <row r="374" spans="5:5" s="243" customFormat="1" x14ac:dyDescent="0.25">
      <c r="E374" s="307"/>
    </row>
    <row r="375" spans="5:5" s="243" customFormat="1" x14ac:dyDescent="0.25">
      <c r="E375" s="307"/>
    </row>
    <row r="376" spans="5:5" s="243" customFormat="1" x14ac:dyDescent="0.25">
      <c r="E376" s="307"/>
    </row>
    <row r="377" spans="5:5" s="243" customFormat="1" x14ac:dyDescent="0.25">
      <c r="E377" s="307"/>
    </row>
    <row r="378" spans="5:5" s="243" customFormat="1" x14ac:dyDescent="0.25">
      <c r="E378" s="307"/>
    </row>
    <row r="379" spans="5:5" s="243" customFormat="1" x14ac:dyDescent="0.25">
      <c r="E379" s="307"/>
    </row>
    <row r="380" spans="5:5" s="243" customFormat="1" x14ac:dyDescent="0.25">
      <c r="E380" s="307"/>
    </row>
    <row r="381" spans="5:5" s="243" customFormat="1" x14ac:dyDescent="0.25">
      <c r="E381" s="307"/>
    </row>
    <row r="382" spans="5:5" s="243" customFormat="1" x14ac:dyDescent="0.25">
      <c r="E382" s="307"/>
    </row>
    <row r="383" spans="5:5" s="243" customFormat="1" x14ac:dyDescent="0.25">
      <c r="E383" s="307"/>
    </row>
    <row r="384" spans="5:5" s="243" customFormat="1" x14ac:dyDescent="0.25">
      <c r="E384" s="307"/>
    </row>
    <row r="385" spans="5:5" s="243" customFormat="1" x14ac:dyDescent="0.25">
      <c r="E385" s="307"/>
    </row>
    <row r="386" spans="5:5" s="243" customFormat="1" x14ac:dyDescent="0.25">
      <c r="E386" s="307"/>
    </row>
    <row r="387" spans="5:5" s="243" customFormat="1" x14ac:dyDescent="0.25">
      <c r="E387" s="307"/>
    </row>
    <row r="388" spans="5:5" s="243" customFormat="1" x14ac:dyDescent="0.25">
      <c r="E388" s="307"/>
    </row>
    <row r="389" spans="5:5" s="243" customFormat="1" x14ac:dyDescent="0.25">
      <c r="E389" s="307"/>
    </row>
    <row r="390" spans="5:5" s="243" customFormat="1" x14ac:dyDescent="0.25">
      <c r="E390" s="307"/>
    </row>
    <row r="391" spans="5:5" s="243" customFormat="1" x14ac:dyDescent="0.25">
      <c r="E391" s="307"/>
    </row>
    <row r="392" spans="5:5" s="243" customFormat="1" x14ac:dyDescent="0.25">
      <c r="E392" s="307"/>
    </row>
    <row r="393" spans="5:5" s="243" customFormat="1" x14ac:dyDescent="0.25">
      <c r="E393" s="307"/>
    </row>
    <row r="394" spans="5:5" s="243" customFormat="1" x14ac:dyDescent="0.25">
      <c r="E394" s="307"/>
    </row>
    <row r="395" spans="5:5" s="243" customFormat="1" x14ac:dyDescent="0.25">
      <c r="E395" s="307"/>
    </row>
    <row r="396" spans="5:5" s="243" customFormat="1" x14ac:dyDescent="0.25">
      <c r="E396" s="307"/>
    </row>
    <row r="397" spans="5:5" s="243" customFormat="1" x14ac:dyDescent="0.25">
      <c r="E397" s="307"/>
    </row>
    <row r="398" spans="5:5" s="243" customFormat="1" x14ac:dyDescent="0.25">
      <c r="E398" s="307"/>
    </row>
    <row r="399" spans="5:5" s="243" customFormat="1" x14ac:dyDescent="0.25">
      <c r="E399" s="307"/>
    </row>
    <row r="400" spans="5:5" s="243" customFormat="1" x14ac:dyDescent="0.25">
      <c r="E400" s="307"/>
    </row>
    <row r="401" spans="5:5" s="243" customFormat="1" x14ac:dyDescent="0.25">
      <c r="E401" s="307"/>
    </row>
    <row r="402" spans="5:5" s="243" customFormat="1" x14ac:dyDescent="0.25">
      <c r="E402" s="307"/>
    </row>
    <row r="403" spans="5:5" s="243" customFormat="1" x14ac:dyDescent="0.25">
      <c r="E403" s="307"/>
    </row>
    <row r="404" spans="5:5" s="243" customFormat="1" x14ac:dyDescent="0.25">
      <c r="E404" s="307"/>
    </row>
    <row r="405" spans="5:5" s="243" customFormat="1" x14ac:dyDescent="0.25">
      <c r="E405" s="307"/>
    </row>
    <row r="406" spans="5:5" s="243" customFormat="1" x14ac:dyDescent="0.25">
      <c r="E406" s="307"/>
    </row>
    <row r="407" spans="5:5" s="243" customFormat="1" x14ac:dyDescent="0.25">
      <c r="E407" s="307"/>
    </row>
    <row r="408" spans="5:5" s="243" customFormat="1" x14ac:dyDescent="0.25">
      <c r="E408" s="307"/>
    </row>
    <row r="409" spans="5:5" s="243" customFormat="1" x14ac:dyDescent="0.25">
      <c r="E409" s="307"/>
    </row>
    <row r="410" spans="5:5" s="243" customFormat="1" x14ac:dyDescent="0.25">
      <c r="E410" s="307"/>
    </row>
    <row r="411" spans="5:5" s="243" customFormat="1" x14ac:dyDescent="0.25">
      <c r="E411" s="307"/>
    </row>
    <row r="412" spans="5:5" s="243" customFormat="1" x14ac:dyDescent="0.25">
      <c r="E412" s="307"/>
    </row>
    <row r="413" spans="5:5" s="243" customFormat="1" x14ac:dyDescent="0.25">
      <c r="E413" s="307"/>
    </row>
    <row r="414" spans="5:5" s="243" customFormat="1" x14ac:dyDescent="0.25">
      <c r="E414" s="307"/>
    </row>
    <row r="415" spans="5:5" s="243" customFormat="1" x14ac:dyDescent="0.25">
      <c r="E415" s="307"/>
    </row>
    <row r="416" spans="5:5" s="243" customFormat="1" x14ac:dyDescent="0.25">
      <c r="E416" s="307"/>
    </row>
    <row r="417" spans="5:5" s="243" customFormat="1" x14ac:dyDescent="0.25">
      <c r="E417" s="307"/>
    </row>
    <row r="418" spans="5:5" s="243" customFormat="1" x14ac:dyDescent="0.25">
      <c r="E418" s="307"/>
    </row>
    <row r="419" spans="5:5" s="243" customFormat="1" x14ac:dyDescent="0.25">
      <c r="E419" s="307"/>
    </row>
    <row r="420" spans="5:5" s="243" customFormat="1" x14ac:dyDescent="0.25">
      <c r="E420" s="307"/>
    </row>
    <row r="421" spans="5:5" s="243" customFormat="1" x14ac:dyDescent="0.25">
      <c r="E421" s="307"/>
    </row>
    <row r="422" spans="5:5" s="243" customFormat="1" x14ac:dyDescent="0.25">
      <c r="E422" s="307"/>
    </row>
    <row r="423" spans="5:5" s="243" customFormat="1" x14ac:dyDescent="0.25">
      <c r="E423" s="307"/>
    </row>
    <row r="424" spans="5:5" s="243" customFormat="1" x14ac:dyDescent="0.25">
      <c r="E424" s="307"/>
    </row>
    <row r="425" spans="5:5" s="243" customFormat="1" x14ac:dyDescent="0.25">
      <c r="E425" s="307"/>
    </row>
    <row r="426" spans="5:5" s="243" customFormat="1" x14ac:dyDescent="0.25">
      <c r="E426" s="307"/>
    </row>
    <row r="427" spans="5:5" s="243" customFormat="1" x14ac:dyDescent="0.25">
      <c r="E427" s="307"/>
    </row>
    <row r="428" spans="5:5" s="243" customFormat="1" x14ac:dyDescent="0.25">
      <c r="E428" s="307"/>
    </row>
    <row r="429" spans="5:5" s="243" customFormat="1" x14ac:dyDescent="0.25">
      <c r="E429" s="307"/>
    </row>
    <row r="430" spans="5:5" s="243" customFormat="1" x14ac:dyDescent="0.25">
      <c r="E430" s="307"/>
    </row>
    <row r="431" spans="5:5" s="243" customFormat="1" x14ac:dyDescent="0.25">
      <c r="E431" s="307"/>
    </row>
    <row r="432" spans="5:5" s="243" customFormat="1" x14ac:dyDescent="0.25">
      <c r="E432" s="307"/>
    </row>
    <row r="433" spans="5:5" s="243" customFormat="1" x14ac:dyDescent="0.25">
      <c r="E433" s="307"/>
    </row>
    <row r="434" spans="5:5" s="243" customFormat="1" x14ac:dyDescent="0.25">
      <c r="E434" s="307"/>
    </row>
    <row r="435" spans="5:5" s="243" customFormat="1" x14ac:dyDescent="0.25">
      <c r="E435" s="307"/>
    </row>
    <row r="436" spans="5:5" s="243" customFormat="1" x14ac:dyDescent="0.25">
      <c r="E436" s="307"/>
    </row>
    <row r="437" spans="5:5" s="243" customFormat="1" x14ac:dyDescent="0.25">
      <c r="E437" s="307"/>
    </row>
    <row r="438" spans="5:5" s="243" customFormat="1" x14ac:dyDescent="0.25">
      <c r="E438" s="307"/>
    </row>
    <row r="439" spans="5:5" s="243" customFormat="1" x14ac:dyDescent="0.25">
      <c r="E439" s="307"/>
    </row>
    <row r="440" spans="5:5" s="243" customFormat="1" x14ac:dyDescent="0.25">
      <c r="E440" s="307"/>
    </row>
    <row r="441" spans="5:5" s="243" customFormat="1" x14ac:dyDescent="0.25">
      <c r="E441" s="307"/>
    </row>
    <row r="442" spans="5:5" s="243" customFormat="1" x14ac:dyDescent="0.25">
      <c r="E442" s="307"/>
    </row>
    <row r="443" spans="5:5" s="243" customFormat="1" x14ac:dyDescent="0.25">
      <c r="E443" s="307"/>
    </row>
    <row r="444" spans="5:5" s="243" customFormat="1" x14ac:dyDescent="0.25">
      <c r="E444" s="307"/>
    </row>
    <row r="445" spans="5:5" s="243" customFormat="1" x14ac:dyDescent="0.25">
      <c r="E445" s="307"/>
    </row>
    <row r="446" spans="5:5" s="243" customFormat="1" x14ac:dyDescent="0.25">
      <c r="E446" s="307"/>
    </row>
    <row r="447" spans="5:5" s="243" customFormat="1" x14ac:dyDescent="0.25">
      <c r="E447" s="307"/>
    </row>
    <row r="448" spans="5:5" s="243" customFormat="1" x14ac:dyDescent="0.25">
      <c r="E448" s="307"/>
    </row>
    <row r="449" spans="5:5" s="243" customFormat="1" x14ac:dyDescent="0.25">
      <c r="E449" s="307"/>
    </row>
    <row r="450" spans="5:5" s="243" customFormat="1" x14ac:dyDescent="0.25">
      <c r="E450" s="307"/>
    </row>
    <row r="451" spans="5:5" s="243" customFormat="1" x14ac:dyDescent="0.25">
      <c r="E451" s="307"/>
    </row>
    <row r="452" spans="5:5" s="243" customFormat="1" x14ac:dyDescent="0.25">
      <c r="E452" s="307"/>
    </row>
    <row r="453" spans="5:5" s="243" customFormat="1" x14ac:dyDescent="0.25">
      <c r="E453" s="307"/>
    </row>
    <row r="454" spans="5:5" s="243" customFormat="1" x14ac:dyDescent="0.25">
      <c r="E454" s="307"/>
    </row>
    <row r="455" spans="5:5" s="243" customFormat="1" x14ac:dyDescent="0.25">
      <c r="E455" s="307"/>
    </row>
    <row r="456" spans="5:5" s="243" customFormat="1" x14ac:dyDescent="0.25">
      <c r="E456" s="307"/>
    </row>
    <row r="457" spans="5:5" s="243" customFormat="1" x14ac:dyDescent="0.25">
      <c r="E457" s="307"/>
    </row>
    <row r="458" spans="5:5" s="243" customFormat="1" x14ac:dyDescent="0.25">
      <c r="E458" s="307"/>
    </row>
    <row r="459" spans="5:5" s="243" customFormat="1" x14ac:dyDescent="0.25">
      <c r="E459" s="307"/>
    </row>
    <row r="460" spans="5:5" s="243" customFormat="1" x14ac:dyDescent="0.25">
      <c r="E460" s="307"/>
    </row>
    <row r="461" spans="5:5" s="243" customFormat="1" x14ac:dyDescent="0.25">
      <c r="E461" s="307"/>
    </row>
    <row r="462" spans="5:5" s="243" customFormat="1" x14ac:dyDescent="0.25">
      <c r="E462" s="307"/>
    </row>
    <row r="463" spans="5:5" s="243" customFormat="1" x14ac:dyDescent="0.25">
      <c r="E463" s="307"/>
    </row>
    <row r="464" spans="5:5" s="243" customFormat="1" x14ac:dyDescent="0.25">
      <c r="E464" s="307"/>
    </row>
    <row r="465" spans="5:5" s="243" customFormat="1" x14ac:dyDescent="0.25">
      <c r="E465" s="307"/>
    </row>
    <row r="466" spans="5:5" s="243" customFormat="1" x14ac:dyDescent="0.25">
      <c r="E466" s="307"/>
    </row>
    <row r="467" spans="5:5" s="243" customFormat="1" x14ac:dyDescent="0.25">
      <c r="E467" s="307"/>
    </row>
    <row r="468" spans="5:5" s="243" customFormat="1" x14ac:dyDescent="0.25">
      <c r="E468" s="307"/>
    </row>
    <row r="469" spans="5:5" s="243" customFormat="1" x14ac:dyDescent="0.25">
      <c r="E469" s="307"/>
    </row>
    <row r="470" spans="5:5" s="243" customFormat="1" x14ac:dyDescent="0.25">
      <c r="E470" s="307"/>
    </row>
    <row r="471" spans="5:5" s="243" customFormat="1" x14ac:dyDescent="0.25">
      <c r="E471" s="307"/>
    </row>
    <row r="472" spans="5:5" s="243" customFormat="1" x14ac:dyDescent="0.25">
      <c r="E472" s="307"/>
    </row>
    <row r="473" spans="5:5" s="243" customFormat="1" x14ac:dyDescent="0.25">
      <c r="E473" s="307"/>
    </row>
    <row r="474" spans="5:5" s="243" customFormat="1" x14ac:dyDescent="0.25">
      <c r="E474" s="307"/>
    </row>
    <row r="475" spans="5:5" s="243" customFormat="1" x14ac:dyDescent="0.25">
      <c r="E475" s="307"/>
    </row>
    <row r="476" spans="5:5" s="243" customFormat="1" x14ac:dyDescent="0.25">
      <c r="E476" s="307"/>
    </row>
    <row r="477" spans="5:5" s="243" customFormat="1" x14ac:dyDescent="0.25">
      <c r="E477" s="307"/>
    </row>
    <row r="478" spans="5:5" s="243" customFormat="1" x14ac:dyDescent="0.25">
      <c r="E478" s="307"/>
    </row>
    <row r="479" spans="5:5" s="243" customFormat="1" x14ac:dyDescent="0.25">
      <c r="E479" s="307"/>
    </row>
    <row r="480" spans="5:5" s="243" customFormat="1" x14ac:dyDescent="0.25">
      <c r="E480" s="307"/>
    </row>
    <row r="481" spans="5:5" s="243" customFormat="1" x14ac:dyDescent="0.25">
      <c r="E481" s="307"/>
    </row>
    <row r="482" spans="5:5" s="243" customFormat="1" x14ac:dyDescent="0.25">
      <c r="E482" s="307"/>
    </row>
    <row r="483" spans="5:5" s="243" customFormat="1" x14ac:dyDescent="0.25">
      <c r="E483" s="307"/>
    </row>
    <row r="484" spans="5:5" s="243" customFormat="1" x14ac:dyDescent="0.25">
      <c r="E484" s="307"/>
    </row>
    <row r="485" spans="5:5" s="243" customFormat="1" x14ac:dyDescent="0.25">
      <c r="E485" s="307"/>
    </row>
    <row r="486" spans="5:5" s="243" customFormat="1" x14ac:dyDescent="0.25">
      <c r="E486" s="307"/>
    </row>
    <row r="487" spans="5:5" s="243" customFormat="1" x14ac:dyDescent="0.25">
      <c r="E487" s="307"/>
    </row>
    <row r="488" spans="5:5" s="243" customFormat="1" x14ac:dyDescent="0.25">
      <c r="E488" s="307"/>
    </row>
    <row r="489" spans="5:5" s="243" customFormat="1" x14ac:dyDescent="0.25">
      <c r="E489" s="307"/>
    </row>
    <row r="490" spans="5:5" s="243" customFormat="1" x14ac:dyDescent="0.25">
      <c r="E490" s="307"/>
    </row>
    <row r="491" spans="5:5" s="243" customFormat="1" x14ac:dyDescent="0.25">
      <c r="E491" s="307"/>
    </row>
    <row r="492" spans="5:5" s="243" customFormat="1" x14ac:dyDescent="0.25">
      <c r="E492" s="307"/>
    </row>
    <row r="493" spans="5:5" s="243" customFormat="1" x14ac:dyDescent="0.25">
      <c r="E493" s="307"/>
    </row>
    <row r="494" spans="5:5" s="243" customFormat="1" x14ac:dyDescent="0.25">
      <c r="E494" s="307"/>
    </row>
    <row r="495" spans="5:5" s="243" customFormat="1" x14ac:dyDescent="0.25">
      <c r="E495" s="307"/>
    </row>
    <row r="496" spans="5:5" s="243" customFormat="1" x14ac:dyDescent="0.25">
      <c r="E496" s="307"/>
    </row>
    <row r="497" spans="5:5" s="243" customFormat="1" x14ac:dyDescent="0.25">
      <c r="E497" s="307"/>
    </row>
    <row r="498" spans="5:5" s="243" customFormat="1" x14ac:dyDescent="0.25">
      <c r="E498" s="307"/>
    </row>
    <row r="499" spans="5:5" s="243" customFormat="1" x14ac:dyDescent="0.25">
      <c r="E499" s="307"/>
    </row>
    <row r="500" spans="5:5" s="243" customFormat="1" x14ac:dyDescent="0.25">
      <c r="E500" s="307"/>
    </row>
    <row r="501" spans="5:5" s="243" customFormat="1" x14ac:dyDescent="0.25">
      <c r="E501" s="307"/>
    </row>
    <row r="502" spans="5:5" s="243" customFormat="1" x14ac:dyDescent="0.25">
      <c r="E502" s="307"/>
    </row>
    <row r="503" spans="5:5" s="243" customFormat="1" x14ac:dyDescent="0.25">
      <c r="E503" s="307"/>
    </row>
    <row r="504" spans="5:5" s="243" customFormat="1" x14ac:dyDescent="0.25">
      <c r="E504" s="307"/>
    </row>
    <row r="505" spans="5:5" s="243" customFormat="1" x14ac:dyDescent="0.25">
      <c r="E505" s="307"/>
    </row>
    <row r="506" spans="5:5" s="243" customFormat="1" x14ac:dyDescent="0.25">
      <c r="E506" s="307"/>
    </row>
    <row r="507" spans="5:5" s="243" customFormat="1" x14ac:dyDescent="0.25">
      <c r="E507" s="307"/>
    </row>
    <row r="508" spans="5:5" s="243" customFormat="1" x14ac:dyDescent="0.25">
      <c r="E508" s="307"/>
    </row>
    <row r="509" spans="5:5" s="243" customFormat="1" x14ac:dyDescent="0.25">
      <c r="E509" s="307"/>
    </row>
    <row r="510" spans="5:5" s="243" customFormat="1" x14ac:dyDescent="0.25">
      <c r="E510" s="307"/>
    </row>
    <row r="511" spans="5:5" s="243" customFormat="1" x14ac:dyDescent="0.25">
      <c r="E511" s="307"/>
    </row>
    <row r="512" spans="5:5" s="243" customFormat="1" x14ac:dyDescent="0.25">
      <c r="E512" s="307"/>
    </row>
    <row r="513" spans="5:5" s="243" customFormat="1" x14ac:dyDescent="0.25">
      <c r="E513" s="307"/>
    </row>
    <row r="514" spans="5:5" s="243" customFormat="1" x14ac:dyDescent="0.25">
      <c r="E514" s="307"/>
    </row>
    <row r="515" spans="5:5" s="243" customFormat="1" x14ac:dyDescent="0.25">
      <c r="E515" s="307"/>
    </row>
    <row r="516" spans="5:5" s="243" customFormat="1" x14ac:dyDescent="0.25">
      <c r="E516" s="307"/>
    </row>
    <row r="517" spans="5:5" s="243" customFormat="1" x14ac:dyDescent="0.25">
      <c r="E517" s="307"/>
    </row>
    <row r="518" spans="5:5" s="243" customFormat="1" x14ac:dyDescent="0.25">
      <c r="E518" s="307"/>
    </row>
    <row r="519" spans="5:5" s="243" customFormat="1" x14ac:dyDescent="0.25">
      <c r="E519" s="307"/>
    </row>
    <row r="520" spans="5:5" s="243" customFormat="1" x14ac:dyDescent="0.25">
      <c r="E520" s="307"/>
    </row>
    <row r="521" spans="5:5" s="243" customFormat="1" x14ac:dyDescent="0.25">
      <c r="E521" s="307"/>
    </row>
    <row r="522" spans="5:5" s="243" customFormat="1" x14ac:dyDescent="0.25">
      <c r="E522" s="307"/>
    </row>
    <row r="523" spans="5:5" s="243" customFormat="1" x14ac:dyDescent="0.25">
      <c r="E523" s="307"/>
    </row>
    <row r="524" spans="5:5" s="243" customFormat="1" x14ac:dyDescent="0.25">
      <c r="E524" s="307"/>
    </row>
    <row r="525" spans="5:5" s="243" customFormat="1" x14ac:dyDescent="0.25">
      <c r="E525" s="307"/>
    </row>
    <row r="526" spans="5:5" s="243" customFormat="1" x14ac:dyDescent="0.25">
      <c r="E526" s="307"/>
    </row>
    <row r="527" spans="5:5" s="243" customFormat="1" x14ac:dyDescent="0.25">
      <c r="E527" s="307"/>
    </row>
    <row r="528" spans="5:5" s="243" customFormat="1" x14ac:dyDescent="0.25">
      <c r="E528" s="307"/>
    </row>
    <row r="529" spans="5:5" s="243" customFormat="1" x14ac:dyDescent="0.25">
      <c r="E529" s="307"/>
    </row>
    <row r="530" spans="5:5" s="243" customFormat="1" x14ac:dyDescent="0.25">
      <c r="E530" s="307"/>
    </row>
    <row r="531" spans="5:5" s="243" customFormat="1" x14ac:dyDescent="0.25">
      <c r="E531" s="307"/>
    </row>
    <row r="532" spans="5:5" s="243" customFormat="1" x14ac:dyDescent="0.25">
      <c r="E532" s="307"/>
    </row>
    <row r="533" spans="5:5" s="243" customFormat="1" x14ac:dyDescent="0.25">
      <c r="E533" s="307"/>
    </row>
    <row r="534" spans="5:5" s="243" customFormat="1" x14ac:dyDescent="0.25">
      <c r="E534" s="307"/>
    </row>
    <row r="535" spans="5:5" s="243" customFormat="1" x14ac:dyDescent="0.25">
      <c r="E535" s="307"/>
    </row>
    <row r="536" spans="5:5" s="243" customFormat="1" x14ac:dyDescent="0.25">
      <c r="E536" s="307"/>
    </row>
    <row r="537" spans="5:5" s="243" customFormat="1" x14ac:dyDescent="0.25">
      <c r="E537" s="307"/>
    </row>
    <row r="538" spans="5:5" s="243" customFormat="1" x14ac:dyDescent="0.25">
      <c r="E538" s="307"/>
    </row>
    <row r="539" spans="5:5" s="243" customFormat="1" x14ac:dyDescent="0.25">
      <c r="E539" s="307"/>
    </row>
    <row r="540" spans="5:5" s="243" customFormat="1" x14ac:dyDescent="0.25">
      <c r="E540" s="307"/>
    </row>
    <row r="541" spans="5:5" s="243" customFormat="1" x14ac:dyDescent="0.25">
      <c r="E541" s="307"/>
    </row>
    <row r="542" spans="5:5" s="243" customFormat="1" x14ac:dyDescent="0.25">
      <c r="E542" s="307"/>
    </row>
    <row r="543" spans="5:5" s="243" customFormat="1" x14ac:dyDescent="0.25">
      <c r="E543" s="307"/>
    </row>
    <row r="544" spans="5:5" s="243" customFormat="1" x14ac:dyDescent="0.25">
      <c r="E544" s="307"/>
    </row>
    <row r="545" spans="5:5" s="243" customFormat="1" x14ac:dyDescent="0.25">
      <c r="E545" s="307"/>
    </row>
    <row r="546" spans="5:5" s="243" customFormat="1" x14ac:dyDescent="0.25">
      <c r="E546" s="307"/>
    </row>
    <row r="547" spans="5:5" s="243" customFormat="1" x14ac:dyDescent="0.25">
      <c r="E547" s="307"/>
    </row>
    <row r="548" spans="5:5" s="243" customFormat="1" x14ac:dyDescent="0.25">
      <c r="E548" s="307"/>
    </row>
    <row r="549" spans="5:5" s="243" customFormat="1" x14ac:dyDescent="0.25">
      <c r="E549" s="307"/>
    </row>
    <row r="550" spans="5:5" s="243" customFormat="1" x14ac:dyDescent="0.25">
      <c r="E550" s="307"/>
    </row>
    <row r="551" spans="5:5" s="243" customFormat="1" x14ac:dyDescent="0.25">
      <c r="E551" s="307"/>
    </row>
    <row r="552" spans="5:5" s="243" customFormat="1" x14ac:dyDescent="0.25">
      <c r="E552" s="307"/>
    </row>
    <row r="553" spans="5:5" s="243" customFormat="1" x14ac:dyDescent="0.25">
      <c r="E553" s="307"/>
    </row>
    <row r="554" spans="5:5" s="243" customFormat="1" x14ac:dyDescent="0.25">
      <c r="E554" s="307"/>
    </row>
    <row r="555" spans="5:5" s="243" customFormat="1" x14ac:dyDescent="0.25">
      <c r="E555" s="307"/>
    </row>
    <row r="556" spans="5:5" s="243" customFormat="1" x14ac:dyDescent="0.25">
      <c r="E556" s="307"/>
    </row>
    <row r="557" spans="5:5" s="243" customFormat="1" x14ac:dyDescent="0.25">
      <c r="E557" s="307"/>
    </row>
    <row r="558" spans="5:5" s="243" customFormat="1" x14ac:dyDescent="0.25">
      <c r="E558" s="307"/>
    </row>
  </sheetData>
  <autoFilter ref="A14:AJ127"/>
  <mergeCells count="4">
    <mergeCell ref="E6:T6"/>
    <mergeCell ref="C132:T132"/>
    <mergeCell ref="C133:T133"/>
    <mergeCell ref="C134:T1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1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0"/>
  <sheetViews>
    <sheetView topLeftCell="A64" zoomScale="60" zoomScaleNormal="60" workbookViewId="0">
      <selection activeCell="G34" sqref="G34"/>
    </sheetView>
  </sheetViews>
  <sheetFormatPr baseColWidth="10" defaultColWidth="76.85546875" defaultRowHeight="18" x14ac:dyDescent="0.25"/>
  <cols>
    <col min="1" max="1" width="7.28515625" style="201" customWidth="1"/>
    <col min="2" max="2" width="7.7109375" style="201" bestFit="1" customWidth="1"/>
    <col min="3" max="3" width="51" style="201" customWidth="1"/>
    <col min="4" max="4" width="20.7109375" style="201" customWidth="1"/>
    <col min="5" max="5" width="44.42578125" style="240" bestFit="1" customWidth="1"/>
    <col min="6" max="6" width="37.28515625" style="201" bestFit="1" customWidth="1"/>
    <col min="7" max="8" width="32.28515625" style="201" bestFit="1" customWidth="1"/>
    <col min="9" max="9" width="27.7109375" style="201" bestFit="1" customWidth="1"/>
    <col min="10" max="18" width="23" style="201" hidden="1" customWidth="1"/>
    <col min="19" max="19" width="35" style="201" bestFit="1" customWidth="1"/>
    <col min="20" max="20" width="28.7109375" style="201" bestFit="1" customWidth="1"/>
    <col min="21" max="21" width="8.28515625" style="201" customWidth="1"/>
    <col min="22" max="22" width="23.5703125" style="243" bestFit="1" customWidth="1"/>
    <col min="23" max="23" width="23" style="201" bestFit="1" customWidth="1"/>
    <col min="24" max="24" width="19" style="201" customWidth="1"/>
    <col min="25" max="231" width="11.42578125" style="201" customWidth="1"/>
    <col min="232" max="234" width="7.28515625" style="201" customWidth="1"/>
    <col min="235" max="235" width="0" style="201" hidden="1" customWidth="1"/>
    <col min="236" max="236" width="7.28515625" style="201" customWidth="1"/>
    <col min="237" max="237" width="66.140625" style="201" customWidth="1"/>
    <col min="238" max="238" width="0" style="201" hidden="1" customWidth="1"/>
    <col min="239" max="239" width="28" style="201" customWidth="1"/>
    <col min="240" max="240" width="32.140625" style="201" customWidth="1"/>
    <col min="241" max="241" width="39.85546875" style="201" bestFit="1" customWidth="1"/>
    <col min="242" max="242" width="0" style="201" hidden="1" customWidth="1"/>
    <col min="243" max="243" width="7.28515625" style="201" customWidth="1"/>
    <col min="244" max="244" width="0" style="201" hidden="1" customWidth="1"/>
    <col min="245" max="245" width="7.28515625" style="201" customWidth="1"/>
    <col min="246" max="246" width="59.5703125" style="201" customWidth="1"/>
    <col min="247" max="247" width="0" style="201" hidden="1" customWidth="1"/>
    <col min="248" max="248" width="23.85546875" style="201" customWidth="1"/>
    <col min="249" max="249" width="27.42578125" style="201" customWidth="1"/>
    <col min="250" max="250" width="28" style="201" customWidth="1"/>
    <col min="251" max="253" width="0" style="201" hidden="1" customWidth="1"/>
    <col min="254" max="254" width="7.28515625" style="201" customWidth="1"/>
    <col min="255" max="255" width="6.140625" style="201" bestFit="1" customWidth="1"/>
    <col min="256" max="256" width="76.85546875" style="201"/>
    <col min="257" max="257" width="7.28515625" style="201" customWidth="1"/>
    <col min="258" max="258" width="6.140625" style="201" bestFit="1" customWidth="1"/>
    <col min="259" max="259" width="78" style="201" customWidth="1"/>
    <col min="260" max="260" width="20.7109375" style="201" customWidth="1"/>
    <col min="261" max="261" width="26" style="201" customWidth="1"/>
    <col min="262" max="262" width="37" style="201" bestFit="1" customWidth="1"/>
    <col min="263" max="271" width="0" style="201" hidden="1" customWidth="1"/>
    <col min="272" max="274" width="22.7109375" style="201" bestFit="1" customWidth="1"/>
    <col min="275" max="275" width="25.28515625" style="201" bestFit="1" customWidth="1"/>
    <col min="276" max="276" width="21" style="201" bestFit="1" customWidth="1"/>
    <col min="277" max="277" width="8.28515625" style="201" customWidth="1"/>
    <col min="278" max="278" width="19" style="201" bestFit="1" customWidth="1"/>
    <col min="279" max="279" width="20.5703125" style="201" bestFit="1" customWidth="1"/>
    <col min="280" max="280" width="19" style="201" customWidth="1"/>
    <col min="281" max="487" width="11.42578125" style="201" customWidth="1"/>
    <col min="488" max="490" width="7.28515625" style="201" customWidth="1"/>
    <col min="491" max="491" width="0" style="201" hidden="1" customWidth="1"/>
    <col min="492" max="492" width="7.28515625" style="201" customWidth="1"/>
    <col min="493" max="493" width="66.140625" style="201" customWidth="1"/>
    <col min="494" max="494" width="0" style="201" hidden="1" customWidth="1"/>
    <col min="495" max="495" width="28" style="201" customWidth="1"/>
    <col min="496" max="496" width="32.140625" style="201" customWidth="1"/>
    <col min="497" max="497" width="39.85546875" style="201" bestFit="1" customWidth="1"/>
    <col min="498" max="498" width="0" style="201" hidden="1" customWidth="1"/>
    <col min="499" max="499" width="7.28515625" style="201" customWidth="1"/>
    <col min="500" max="500" width="0" style="201" hidden="1" customWidth="1"/>
    <col min="501" max="501" width="7.28515625" style="201" customWidth="1"/>
    <col min="502" max="502" width="59.5703125" style="201" customWidth="1"/>
    <col min="503" max="503" width="0" style="201" hidden="1" customWidth="1"/>
    <col min="504" max="504" width="23.85546875" style="201" customWidth="1"/>
    <col min="505" max="505" width="27.42578125" style="201" customWidth="1"/>
    <col min="506" max="506" width="28" style="201" customWidth="1"/>
    <col min="507" max="509" width="0" style="201" hidden="1" customWidth="1"/>
    <col min="510" max="510" width="7.28515625" style="201" customWidth="1"/>
    <col min="511" max="511" width="6.140625" style="201" bestFit="1" customWidth="1"/>
    <col min="512" max="512" width="76.85546875" style="201"/>
    <col min="513" max="513" width="7.28515625" style="201" customWidth="1"/>
    <col min="514" max="514" width="6.140625" style="201" bestFit="1" customWidth="1"/>
    <col min="515" max="515" width="78" style="201" customWidth="1"/>
    <col min="516" max="516" width="20.7109375" style="201" customWidth="1"/>
    <col min="517" max="517" width="26" style="201" customWidth="1"/>
    <col min="518" max="518" width="37" style="201" bestFit="1" customWidth="1"/>
    <col min="519" max="527" width="0" style="201" hidden="1" customWidth="1"/>
    <col min="528" max="530" width="22.7109375" style="201" bestFit="1" customWidth="1"/>
    <col min="531" max="531" width="25.28515625" style="201" bestFit="1" customWidth="1"/>
    <col min="532" max="532" width="21" style="201" bestFit="1" customWidth="1"/>
    <col min="533" max="533" width="8.28515625" style="201" customWidth="1"/>
    <col min="534" max="534" width="19" style="201" bestFit="1" customWidth="1"/>
    <col min="535" max="535" width="20.5703125" style="201" bestFit="1" customWidth="1"/>
    <col min="536" max="536" width="19" style="201" customWidth="1"/>
    <col min="537" max="743" width="11.42578125" style="201" customWidth="1"/>
    <col min="744" max="746" width="7.28515625" style="201" customWidth="1"/>
    <col min="747" max="747" width="0" style="201" hidden="1" customWidth="1"/>
    <col min="748" max="748" width="7.28515625" style="201" customWidth="1"/>
    <col min="749" max="749" width="66.140625" style="201" customWidth="1"/>
    <col min="750" max="750" width="0" style="201" hidden="1" customWidth="1"/>
    <col min="751" max="751" width="28" style="201" customWidth="1"/>
    <col min="752" max="752" width="32.140625" style="201" customWidth="1"/>
    <col min="753" max="753" width="39.85546875" style="201" bestFit="1" customWidth="1"/>
    <col min="754" max="754" width="0" style="201" hidden="1" customWidth="1"/>
    <col min="755" max="755" width="7.28515625" style="201" customWidth="1"/>
    <col min="756" max="756" width="0" style="201" hidden="1" customWidth="1"/>
    <col min="757" max="757" width="7.28515625" style="201" customWidth="1"/>
    <col min="758" max="758" width="59.5703125" style="201" customWidth="1"/>
    <col min="759" max="759" width="0" style="201" hidden="1" customWidth="1"/>
    <col min="760" max="760" width="23.85546875" style="201" customWidth="1"/>
    <col min="761" max="761" width="27.42578125" style="201" customWidth="1"/>
    <col min="762" max="762" width="28" style="201" customWidth="1"/>
    <col min="763" max="765" width="0" style="201" hidden="1" customWidth="1"/>
    <col min="766" max="766" width="7.28515625" style="201" customWidth="1"/>
    <col min="767" max="767" width="6.140625" style="201" bestFit="1" customWidth="1"/>
    <col min="768" max="768" width="76.85546875" style="201"/>
    <col min="769" max="769" width="7.28515625" style="201" customWidth="1"/>
    <col min="770" max="770" width="6.140625" style="201" bestFit="1" customWidth="1"/>
    <col min="771" max="771" width="78" style="201" customWidth="1"/>
    <col min="772" max="772" width="20.7109375" style="201" customWidth="1"/>
    <col min="773" max="773" width="26" style="201" customWidth="1"/>
    <col min="774" max="774" width="37" style="201" bestFit="1" customWidth="1"/>
    <col min="775" max="783" width="0" style="201" hidden="1" customWidth="1"/>
    <col min="784" max="786" width="22.7109375" style="201" bestFit="1" customWidth="1"/>
    <col min="787" max="787" width="25.28515625" style="201" bestFit="1" customWidth="1"/>
    <col min="788" max="788" width="21" style="201" bestFit="1" customWidth="1"/>
    <col min="789" max="789" width="8.28515625" style="201" customWidth="1"/>
    <col min="790" max="790" width="19" style="201" bestFit="1" customWidth="1"/>
    <col min="791" max="791" width="20.5703125" style="201" bestFit="1" customWidth="1"/>
    <col min="792" max="792" width="19" style="201" customWidth="1"/>
    <col min="793" max="999" width="11.42578125" style="201" customWidth="1"/>
    <col min="1000" max="1002" width="7.28515625" style="201" customWidth="1"/>
    <col min="1003" max="1003" width="0" style="201" hidden="1" customWidth="1"/>
    <col min="1004" max="1004" width="7.28515625" style="201" customWidth="1"/>
    <col min="1005" max="1005" width="66.140625" style="201" customWidth="1"/>
    <col min="1006" max="1006" width="0" style="201" hidden="1" customWidth="1"/>
    <col min="1007" max="1007" width="28" style="201" customWidth="1"/>
    <col min="1008" max="1008" width="32.140625" style="201" customWidth="1"/>
    <col min="1009" max="1009" width="39.85546875" style="201" bestFit="1" customWidth="1"/>
    <col min="1010" max="1010" width="0" style="201" hidden="1" customWidth="1"/>
    <col min="1011" max="1011" width="7.28515625" style="201" customWidth="1"/>
    <col min="1012" max="1012" width="0" style="201" hidden="1" customWidth="1"/>
    <col min="1013" max="1013" width="7.28515625" style="201" customWidth="1"/>
    <col min="1014" max="1014" width="59.5703125" style="201" customWidth="1"/>
    <col min="1015" max="1015" width="0" style="201" hidden="1" customWidth="1"/>
    <col min="1016" max="1016" width="23.85546875" style="201" customWidth="1"/>
    <col min="1017" max="1017" width="27.42578125" style="201" customWidth="1"/>
    <col min="1018" max="1018" width="28" style="201" customWidth="1"/>
    <col min="1019" max="1021" width="0" style="201" hidden="1" customWidth="1"/>
    <col min="1022" max="1022" width="7.28515625" style="201" customWidth="1"/>
    <col min="1023" max="1023" width="6.140625" style="201" bestFit="1" customWidth="1"/>
    <col min="1024" max="1024" width="76.85546875" style="201"/>
    <col min="1025" max="1025" width="7.28515625" style="201" customWidth="1"/>
    <col min="1026" max="1026" width="6.140625" style="201" bestFit="1" customWidth="1"/>
    <col min="1027" max="1027" width="78" style="201" customWidth="1"/>
    <col min="1028" max="1028" width="20.7109375" style="201" customWidth="1"/>
    <col min="1029" max="1029" width="26" style="201" customWidth="1"/>
    <col min="1030" max="1030" width="37" style="201" bestFit="1" customWidth="1"/>
    <col min="1031" max="1039" width="0" style="201" hidden="1" customWidth="1"/>
    <col min="1040" max="1042" width="22.7109375" style="201" bestFit="1" customWidth="1"/>
    <col min="1043" max="1043" width="25.28515625" style="201" bestFit="1" customWidth="1"/>
    <col min="1044" max="1044" width="21" style="201" bestFit="1" customWidth="1"/>
    <col min="1045" max="1045" width="8.28515625" style="201" customWidth="1"/>
    <col min="1046" max="1046" width="19" style="201" bestFit="1" customWidth="1"/>
    <col min="1047" max="1047" width="20.5703125" style="201" bestFit="1" customWidth="1"/>
    <col min="1048" max="1048" width="19" style="201" customWidth="1"/>
    <col min="1049" max="1255" width="11.42578125" style="201" customWidth="1"/>
    <col min="1256" max="1258" width="7.28515625" style="201" customWidth="1"/>
    <col min="1259" max="1259" width="0" style="201" hidden="1" customWidth="1"/>
    <col min="1260" max="1260" width="7.28515625" style="201" customWidth="1"/>
    <col min="1261" max="1261" width="66.140625" style="201" customWidth="1"/>
    <col min="1262" max="1262" width="0" style="201" hidden="1" customWidth="1"/>
    <col min="1263" max="1263" width="28" style="201" customWidth="1"/>
    <col min="1264" max="1264" width="32.140625" style="201" customWidth="1"/>
    <col min="1265" max="1265" width="39.85546875" style="201" bestFit="1" customWidth="1"/>
    <col min="1266" max="1266" width="0" style="201" hidden="1" customWidth="1"/>
    <col min="1267" max="1267" width="7.28515625" style="201" customWidth="1"/>
    <col min="1268" max="1268" width="0" style="201" hidden="1" customWidth="1"/>
    <col min="1269" max="1269" width="7.28515625" style="201" customWidth="1"/>
    <col min="1270" max="1270" width="59.5703125" style="201" customWidth="1"/>
    <col min="1271" max="1271" width="0" style="201" hidden="1" customWidth="1"/>
    <col min="1272" max="1272" width="23.85546875" style="201" customWidth="1"/>
    <col min="1273" max="1273" width="27.42578125" style="201" customWidth="1"/>
    <col min="1274" max="1274" width="28" style="201" customWidth="1"/>
    <col min="1275" max="1277" width="0" style="201" hidden="1" customWidth="1"/>
    <col min="1278" max="1278" width="7.28515625" style="201" customWidth="1"/>
    <col min="1279" max="1279" width="6.140625" style="201" bestFit="1" customWidth="1"/>
    <col min="1280" max="1280" width="76.85546875" style="201"/>
    <col min="1281" max="1281" width="7.28515625" style="201" customWidth="1"/>
    <col min="1282" max="1282" width="6.140625" style="201" bestFit="1" customWidth="1"/>
    <col min="1283" max="1283" width="78" style="201" customWidth="1"/>
    <col min="1284" max="1284" width="20.7109375" style="201" customWidth="1"/>
    <col min="1285" max="1285" width="26" style="201" customWidth="1"/>
    <col min="1286" max="1286" width="37" style="201" bestFit="1" customWidth="1"/>
    <col min="1287" max="1295" width="0" style="201" hidden="1" customWidth="1"/>
    <col min="1296" max="1298" width="22.7109375" style="201" bestFit="1" customWidth="1"/>
    <col min="1299" max="1299" width="25.28515625" style="201" bestFit="1" customWidth="1"/>
    <col min="1300" max="1300" width="21" style="201" bestFit="1" customWidth="1"/>
    <col min="1301" max="1301" width="8.28515625" style="201" customWidth="1"/>
    <col min="1302" max="1302" width="19" style="201" bestFit="1" customWidth="1"/>
    <col min="1303" max="1303" width="20.5703125" style="201" bestFit="1" customWidth="1"/>
    <col min="1304" max="1304" width="19" style="201" customWidth="1"/>
    <col min="1305" max="1511" width="11.42578125" style="201" customWidth="1"/>
    <col min="1512" max="1514" width="7.28515625" style="201" customWidth="1"/>
    <col min="1515" max="1515" width="0" style="201" hidden="1" customWidth="1"/>
    <col min="1516" max="1516" width="7.28515625" style="201" customWidth="1"/>
    <col min="1517" max="1517" width="66.140625" style="201" customWidth="1"/>
    <col min="1518" max="1518" width="0" style="201" hidden="1" customWidth="1"/>
    <col min="1519" max="1519" width="28" style="201" customWidth="1"/>
    <col min="1520" max="1520" width="32.140625" style="201" customWidth="1"/>
    <col min="1521" max="1521" width="39.85546875" style="201" bestFit="1" customWidth="1"/>
    <col min="1522" max="1522" width="0" style="201" hidden="1" customWidth="1"/>
    <col min="1523" max="1523" width="7.28515625" style="201" customWidth="1"/>
    <col min="1524" max="1524" width="0" style="201" hidden="1" customWidth="1"/>
    <col min="1525" max="1525" width="7.28515625" style="201" customWidth="1"/>
    <col min="1526" max="1526" width="59.5703125" style="201" customWidth="1"/>
    <col min="1527" max="1527" width="0" style="201" hidden="1" customWidth="1"/>
    <col min="1528" max="1528" width="23.85546875" style="201" customWidth="1"/>
    <col min="1529" max="1529" width="27.42578125" style="201" customWidth="1"/>
    <col min="1530" max="1530" width="28" style="201" customWidth="1"/>
    <col min="1531" max="1533" width="0" style="201" hidden="1" customWidth="1"/>
    <col min="1534" max="1534" width="7.28515625" style="201" customWidth="1"/>
    <col min="1535" max="1535" width="6.140625" style="201" bestFit="1" customWidth="1"/>
    <col min="1536" max="1536" width="76.85546875" style="201"/>
    <col min="1537" max="1537" width="7.28515625" style="201" customWidth="1"/>
    <col min="1538" max="1538" width="6.140625" style="201" bestFit="1" customWidth="1"/>
    <col min="1539" max="1539" width="78" style="201" customWidth="1"/>
    <col min="1540" max="1540" width="20.7109375" style="201" customWidth="1"/>
    <col min="1541" max="1541" width="26" style="201" customWidth="1"/>
    <col min="1542" max="1542" width="37" style="201" bestFit="1" customWidth="1"/>
    <col min="1543" max="1551" width="0" style="201" hidden="1" customWidth="1"/>
    <col min="1552" max="1554" width="22.7109375" style="201" bestFit="1" customWidth="1"/>
    <col min="1555" max="1555" width="25.28515625" style="201" bestFit="1" customWidth="1"/>
    <col min="1556" max="1556" width="21" style="201" bestFit="1" customWidth="1"/>
    <col min="1557" max="1557" width="8.28515625" style="201" customWidth="1"/>
    <col min="1558" max="1558" width="19" style="201" bestFit="1" customWidth="1"/>
    <col min="1559" max="1559" width="20.5703125" style="201" bestFit="1" customWidth="1"/>
    <col min="1560" max="1560" width="19" style="201" customWidth="1"/>
    <col min="1561" max="1767" width="11.42578125" style="201" customWidth="1"/>
    <col min="1768" max="1770" width="7.28515625" style="201" customWidth="1"/>
    <col min="1771" max="1771" width="0" style="201" hidden="1" customWidth="1"/>
    <col min="1772" max="1772" width="7.28515625" style="201" customWidth="1"/>
    <col min="1773" max="1773" width="66.140625" style="201" customWidth="1"/>
    <col min="1774" max="1774" width="0" style="201" hidden="1" customWidth="1"/>
    <col min="1775" max="1775" width="28" style="201" customWidth="1"/>
    <col min="1776" max="1776" width="32.140625" style="201" customWidth="1"/>
    <col min="1777" max="1777" width="39.85546875" style="201" bestFit="1" customWidth="1"/>
    <col min="1778" max="1778" width="0" style="201" hidden="1" customWidth="1"/>
    <col min="1779" max="1779" width="7.28515625" style="201" customWidth="1"/>
    <col min="1780" max="1780" width="0" style="201" hidden="1" customWidth="1"/>
    <col min="1781" max="1781" width="7.28515625" style="201" customWidth="1"/>
    <col min="1782" max="1782" width="59.5703125" style="201" customWidth="1"/>
    <col min="1783" max="1783" width="0" style="201" hidden="1" customWidth="1"/>
    <col min="1784" max="1784" width="23.85546875" style="201" customWidth="1"/>
    <col min="1785" max="1785" width="27.42578125" style="201" customWidth="1"/>
    <col min="1786" max="1786" width="28" style="201" customWidth="1"/>
    <col min="1787" max="1789" width="0" style="201" hidden="1" customWidth="1"/>
    <col min="1790" max="1790" width="7.28515625" style="201" customWidth="1"/>
    <col min="1791" max="1791" width="6.140625" style="201" bestFit="1" customWidth="1"/>
    <col min="1792" max="1792" width="76.85546875" style="201"/>
    <col min="1793" max="1793" width="7.28515625" style="201" customWidth="1"/>
    <col min="1794" max="1794" width="6.140625" style="201" bestFit="1" customWidth="1"/>
    <col min="1795" max="1795" width="78" style="201" customWidth="1"/>
    <col min="1796" max="1796" width="20.7109375" style="201" customWidth="1"/>
    <col min="1797" max="1797" width="26" style="201" customWidth="1"/>
    <col min="1798" max="1798" width="37" style="201" bestFit="1" customWidth="1"/>
    <col min="1799" max="1807" width="0" style="201" hidden="1" customWidth="1"/>
    <col min="1808" max="1810" width="22.7109375" style="201" bestFit="1" customWidth="1"/>
    <col min="1811" max="1811" width="25.28515625" style="201" bestFit="1" customWidth="1"/>
    <col min="1812" max="1812" width="21" style="201" bestFit="1" customWidth="1"/>
    <col min="1813" max="1813" width="8.28515625" style="201" customWidth="1"/>
    <col min="1814" max="1814" width="19" style="201" bestFit="1" customWidth="1"/>
    <col min="1815" max="1815" width="20.5703125" style="201" bestFit="1" customWidth="1"/>
    <col min="1816" max="1816" width="19" style="201" customWidth="1"/>
    <col min="1817" max="2023" width="11.42578125" style="201" customWidth="1"/>
    <col min="2024" max="2026" width="7.28515625" style="201" customWidth="1"/>
    <col min="2027" max="2027" width="0" style="201" hidden="1" customWidth="1"/>
    <col min="2028" max="2028" width="7.28515625" style="201" customWidth="1"/>
    <col min="2029" max="2029" width="66.140625" style="201" customWidth="1"/>
    <col min="2030" max="2030" width="0" style="201" hidden="1" customWidth="1"/>
    <col min="2031" max="2031" width="28" style="201" customWidth="1"/>
    <col min="2032" max="2032" width="32.140625" style="201" customWidth="1"/>
    <col min="2033" max="2033" width="39.85546875" style="201" bestFit="1" customWidth="1"/>
    <col min="2034" max="2034" width="0" style="201" hidden="1" customWidth="1"/>
    <col min="2035" max="2035" width="7.28515625" style="201" customWidth="1"/>
    <col min="2036" max="2036" width="0" style="201" hidden="1" customWidth="1"/>
    <col min="2037" max="2037" width="7.28515625" style="201" customWidth="1"/>
    <col min="2038" max="2038" width="59.5703125" style="201" customWidth="1"/>
    <col min="2039" max="2039" width="0" style="201" hidden="1" customWidth="1"/>
    <col min="2040" max="2040" width="23.85546875" style="201" customWidth="1"/>
    <col min="2041" max="2041" width="27.42578125" style="201" customWidth="1"/>
    <col min="2042" max="2042" width="28" style="201" customWidth="1"/>
    <col min="2043" max="2045" width="0" style="201" hidden="1" customWidth="1"/>
    <col min="2046" max="2046" width="7.28515625" style="201" customWidth="1"/>
    <col min="2047" max="2047" width="6.140625" style="201" bestFit="1" customWidth="1"/>
    <col min="2048" max="2048" width="76.85546875" style="201"/>
    <col min="2049" max="2049" width="7.28515625" style="201" customWidth="1"/>
    <col min="2050" max="2050" width="6.140625" style="201" bestFit="1" customWidth="1"/>
    <col min="2051" max="2051" width="78" style="201" customWidth="1"/>
    <col min="2052" max="2052" width="20.7109375" style="201" customWidth="1"/>
    <col min="2053" max="2053" width="26" style="201" customWidth="1"/>
    <col min="2054" max="2054" width="37" style="201" bestFit="1" customWidth="1"/>
    <col min="2055" max="2063" width="0" style="201" hidden="1" customWidth="1"/>
    <col min="2064" max="2066" width="22.7109375" style="201" bestFit="1" customWidth="1"/>
    <col min="2067" max="2067" width="25.28515625" style="201" bestFit="1" customWidth="1"/>
    <col min="2068" max="2068" width="21" style="201" bestFit="1" customWidth="1"/>
    <col min="2069" max="2069" width="8.28515625" style="201" customWidth="1"/>
    <col min="2070" max="2070" width="19" style="201" bestFit="1" customWidth="1"/>
    <col min="2071" max="2071" width="20.5703125" style="201" bestFit="1" customWidth="1"/>
    <col min="2072" max="2072" width="19" style="201" customWidth="1"/>
    <col min="2073" max="2279" width="11.42578125" style="201" customWidth="1"/>
    <col min="2280" max="2282" width="7.28515625" style="201" customWidth="1"/>
    <col min="2283" max="2283" width="0" style="201" hidden="1" customWidth="1"/>
    <col min="2284" max="2284" width="7.28515625" style="201" customWidth="1"/>
    <col min="2285" max="2285" width="66.140625" style="201" customWidth="1"/>
    <col min="2286" max="2286" width="0" style="201" hidden="1" customWidth="1"/>
    <col min="2287" max="2287" width="28" style="201" customWidth="1"/>
    <col min="2288" max="2288" width="32.140625" style="201" customWidth="1"/>
    <col min="2289" max="2289" width="39.85546875" style="201" bestFit="1" customWidth="1"/>
    <col min="2290" max="2290" width="0" style="201" hidden="1" customWidth="1"/>
    <col min="2291" max="2291" width="7.28515625" style="201" customWidth="1"/>
    <col min="2292" max="2292" width="0" style="201" hidden="1" customWidth="1"/>
    <col min="2293" max="2293" width="7.28515625" style="201" customWidth="1"/>
    <col min="2294" max="2294" width="59.5703125" style="201" customWidth="1"/>
    <col min="2295" max="2295" width="0" style="201" hidden="1" customWidth="1"/>
    <col min="2296" max="2296" width="23.85546875" style="201" customWidth="1"/>
    <col min="2297" max="2297" width="27.42578125" style="201" customWidth="1"/>
    <col min="2298" max="2298" width="28" style="201" customWidth="1"/>
    <col min="2299" max="2301" width="0" style="201" hidden="1" customWidth="1"/>
    <col min="2302" max="2302" width="7.28515625" style="201" customWidth="1"/>
    <col min="2303" max="2303" width="6.140625" style="201" bestFit="1" customWidth="1"/>
    <col min="2304" max="2304" width="76.85546875" style="201"/>
    <col min="2305" max="2305" width="7.28515625" style="201" customWidth="1"/>
    <col min="2306" max="2306" width="6.140625" style="201" bestFit="1" customWidth="1"/>
    <col min="2307" max="2307" width="78" style="201" customWidth="1"/>
    <col min="2308" max="2308" width="20.7109375" style="201" customWidth="1"/>
    <col min="2309" max="2309" width="26" style="201" customWidth="1"/>
    <col min="2310" max="2310" width="37" style="201" bestFit="1" customWidth="1"/>
    <col min="2311" max="2319" width="0" style="201" hidden="1" customWidth="1"/>
    <col min="2320" max="2322" width="22.7109375" style="201" bestFit="1" customWidth="1"/>
    <col min="2323" max="2323" width="25.28515625" style="201" bestFit="1" customWidth="1"/>
    <col min="2324" max="2324" width="21" style="201" bestFit="1" customWidth="1"/>
    <col min="2325" max="2325" width="8.28515625" style="201" customWidth="1"/>
    <col min="2326" max="2326" width="19" style="201" bestFit="1" customWidth="1"/>
    <col min="2327" max="2327" width="20.5703125" style="201" bestFit="1" customWidth="1"/>
    <col min="2328" max="2328" width="19" style="201" customWidth="1"/>
    <col min="2329" max="2535" width="11.42578125" style="201" customWidth="1"/>
    <col min="2536" max="2538" width="7.28515625" style="201" customWidth="1"/>
    <col min="2539" max="2539" width="0" style="201" hidden="1" customWidth="1"/>
    <col min="2540" max="2540" width="7.28515625" style="201" customWidth="1"/>
    <col min="2541" max="2541" width="66.140625" style="201" customWidth="1"/>
    <col min="2542" max="2542" width="0" style="201" hidden="1" customWidth="1"/>
    <col min="2543" max="2543" width="28" style="201" customWidth="1"/>
    <col min="2544" max="2544" width="32.140625" style="201" customWidth="1"/>
    <col min="2545" max="2545" width="39.85546875" style="201" bestFit="1" customWidth="1"/>
    <col min="2546" max="2546" width="0" style="201" hidden="1" customWidth="1"/>
    <col min="2547" max="2547" width="7.28515625" style="201" customWidth="1"/>
    <col min="2548" max="2548" width="0" style="201" hidden="1" customWidth="1"/>
    <col min="2549" max="2549" width="7.28515625" style="201" customWidth="1"/>
    <col min="2550" max="2550" width="59.5703125" style="201" customWidth="1"/>
    <col min="2551" max="2551" width="0" style="201" hidden="1" customWidth="1"/>
    <col min="2552" max="2552" width="23.85546875" style="201" customWidth="1"/>
    <col min="2553" max="2553" width="27.42578125" style="201" customWidth="1"/>
    <col min="2554" max="2554" width="28" style="201" customWidth="1"/>
    <col min="2555" max="2557" width="0" style="201" hidden="1" customWidth="1"/>
    <col min="2558" max="2558" width="7.28515625" style="201" customWidth="1"/>
    <col min="2559" max="2559" width="6.140625" style="201" bestFit="1" customWidth="1"/>
    <col min="2560" max="2560" width="76.85546875" style="201"/>
    <col min="2561" max="2561" width="7.28515625" style="201" customWidth="1"/>
    <col min="2562" max="2562" width="6.140625" style="201" bestFit="1" customWidth="1"/>
    <col min="2563" max="2563" width="78" style="201" customWidth="1"/>
    <col min="2564" max="2564" width="20.7109375" style="201" customWidth="1"/>
    <col min="2565" max="2565" width="26" style="201" customWidth="1"/>
    <col min="2566" max="2566" width="37" style="201" bestFit="1" customWidth="1"/>
    <col min="2567" max="2575" width="0" style="201" hidden="1" customWidth="1"/>
    <col min="2576" max="2578" width="22.7109375" style="201" bestFit="1" customWidth="1"/>
    <col min="2579" max="2579" width="25.28515625" style="201" bestFit="1" customWidth="1"/>
    <col min="2580" max="2580" width="21" style="201" bestFit="1" customWidth="1"/>
    <col min="2581" max="2581" width="8.28515625" style="201" customWidth="1"/>
    <col min="2582" max="2582" width="19" style="201" bestFit="1" customWidth="1"/>
    <col min="2583" max="2583" width="20.5703125" style="201" bestFit="1" customWidth="1"/>
    <col min="2584" max="2584" width="19" style="201" customWidth="1"/>
    <col min="2585" max="2791" width="11.42578125" style="201" customWidth="1"/>
    <col min="2792" max="2794" width="7.28515625" style="201" customWidth="1"/>
    <col min="2795" max="2795" width="0" style="201" hidden="1" customWidth="1"/>
    <col min="2796" max="2796" width="7.28515625" style="201" customWidth="1"/>
    <col min="2797" max="2797" width="66.140625" style="201" customWidth="1"/>
    <col min="2798" max="2798" width="0" style="201" hidden="1" customWidth="1"/>
    <col min="2799" max="2799" width="28" style="201" customWidth="1"/>
    <col min="2800" max="2800" width="32.140625" style="201" customWidth="1"/>
    <col min="2801" max="2801" width="39.85546875" style="201" bestFit="1" customWidth="1"/>
    <col min="2802" max="2802" width="0" style="201" hidden="1" customWidth="1"/>
    <col min="2803" max="2803" width="7.28515625" style="201" customWidth="1"/>
    <col min="2804" max="2804" width="0" style="201" hidden="1" customWidth="1"/>
    <col min="2805" max="2805" width="7.28515625" style="201" customWidth="1"/>
    <col min="2806" max="2806" width="59.5703125" style="201" customWidth="1"/>
    <col min="2807" max="2807" width="0" style="201" hidden="1" customWidth="1"/>
    <col min="2808" max="2808" width="23.85546875" style="201" customWidth="1"/>
    <col min="2809" max="2809" width="27.42578125" style="201" customWidth="1"/>
    <col min="2810" max="2810" width="28" style="201" customWidth="1"/>
    <col min="2811" max="2813" width="0" style="201" hidden="1" customWidth="1"/>
    <col min="2814" max="2814" width="7.28515625" style="201" customWidth="1"/>
    <col min="2815" max="2815" width="6.140625" style="201" bestFit="1" customWidth="1"/>
    <col min="2816" max="2816" width="76.85546875" style="201"/>
    <col min="2817" max="2817" width="7.28515625" style="201" customWidth="1"/>
    <col min="2818" max="2818" width="6.140625" style="201" bestFit="1" customWidth="1"/>
    <col min="2819" max="2819" width="78" style="201" customWidth="1"/>
    <col min="2820" max="2820" width="20.7109375" style="201" customWidth="1"/>
    <col min="2821" max="2821" width="26" style="201" customWidth="1"/>
    <col min="2822" max="2822" width="37" style="201" bestFit="1" customWidth="1"/>
    <col min="2823" max="2831" width="0" style="201" hidden="1" customWidth="1"/>
    <col min="2832" max="2834" width="22.7109375" style="201" bestFit="1" customWidth="1"/>
    <col min="2835" max="2835" width="25.28515625" style="201" bestFit="1" customWidth="1"/>
    <col min="2836" max="2836" width="21" style="201" bestFit="1" customWidth="1"/>
    <col min="2837" max="2837" width="8.28515625" style="201" customWidth="1"/>
    <col min="2838" max="2838" width="19" style="201" bestFit="1" customWidth="1"/>
    <col min="2839" max="2839" width="20.5703125" style="201" bestFit="1" customWidth="1"/>
    <col min="2840" max="2840" width="19" style="201" customWidth="1"/>
    <col min="2841" max="3047" width="11.42578125" style="201" customWidth="1"/>
    <col min="3048" max="3050" width="7.28515625" style="201" customWidth="1"/>
    <col min="3051" max="3051" width="0" style="201" hidden="1" customWidth="1"/>
    <col min="3052" max="3052" width="7.28515625" style="201" customWidth="1"/>
    <col min="3053" max="3053" width="66.140625" style="201" customWidth="1"/>
    <col min="3054" max="3054" width="0" style="201" hidden="1" customWidth="1"/>
    <col min="3055" max="3055" width="28" style="201" customWidth="1"/>
    <col min="3056" max="3056" width="32.140625" style="201" customWidth="1"/>
    <col min="3057" max="3057" width="39.85546875" style="201" bestFit="1" customWidth="1"/>
    <col min="3058" max="3058" width="0" style="201" hidden="1" customWidth="1"/>
    <col min="3059" max="3059" width="7.28515625" style="201" customWidth="1"/>
    <col min="3060" max="3060" width="0" style="201" hidden="1" customWidth="1"/>
    <col min="3061" max="3061" width="7.28515625" style="201" customWidth="1"/>
    <col min="3062" max="3062" width="59.5703125" style="201" customWidth="1"/>
    <col min="3063" max="3063" width="0" style="201" hidden="1" customWidth="1"/>
    <col min="3064" max="3064" width="23.85546875" style="201" customWidth="1"/>
    <col min="3065" max="3065" width="27.42578125" style="201" customWidth="1"/>
    <col min="3066" max="3066" width="28" style="201" customWidth="1"/>
    <col min="3067" max="3069" width="0" style="201" hidden="1" customWidth="1"/>
    <col min="3070" max="3070" width="7.28515625" style="201" customWidth="1"/>
    <col min="3071" max="3071" width="6.140625" style="201" bestFit="1" customWidth="1"/>
    <col min="3072" max="3072" width="76.85546875" style="201"/>
    <col min="3073" max="3073" width="7.28515625" style="201" customWidth="1"/>
    <col min="3074" max="3074" width="6.140625" style="201" bestFit="1" customWidth="1"/>
    <col min="3075" max="3075" width="78" style="201" customWidth="1"/>
    <col min="3076" max="3076" width="20.7109375" style="201" customWidth="1"/>
    <col min="3077" max="3077" width="26" style="201" customWidth="1"/>
    <col min="3078" max="3078" width="37" style="201" bestFit="1" customWidth="1"/>
    <col min="3079" max="3087" width="0" style="201" hidden="1" customWidth="1"/>
    <col min="3088" max="3090" width="22.7109375" style="201" bestFit="1" customWidth="1"/>
    <col min="3091" max="3091" width="25.28515625" style="201" bestFit="1" customWidth="1"/>
    <col min="3092" max="3092" width="21" style="201" bestFit="1" customWidth="1"/>
    <col min="3093" max="3093" width="8.28515625" style="201" customWidth="1"/>
    <col min="3094" max="3094" width="19" style="201" bestFit="1" customWidth="1"/>
    <col min="3095" max="3095" width="20.5703125" style="201" bestFit="1" customWidth="1"/>
    <col min="3096" max="3096" width="19" style="201" customWidth="1"/>
    <col min="3097" max="3303" width="11.42578125" style="201" customWidth="1"/>
    <col min="3304" max="3306" width="7.28515625" style="201" customWidth="1"/>
    <col min="3307" max="3307" width="0" style="201" hidden="1" customWidth="1"/>
    <col min="3308" max="3308" width="7.28515625" style="201" customWidth="1"/>
    <col min="3309" max="3309" width="66.140625" style="201" customWidth="1"/>
    <col min="3310" max="3310" width="0" style="201" hidden="1" customWidth="1"/>
    <col min="3311" max="3311" width="28" style="201" customWidth="1"/>
    <col min="3312" max="3312" width="32.140625" style="201" customWidth="1"/>
    <col min="3313" max="3313" width="39.85546875" style="201" bestFit="1" customWidth="1"/>
    <col min="3314" max="3314" width="0" style="201" hidden="1" customWidth="1"/>
    <col min="3315" max="3315" width="7.28515625" style="201" customWidth="1"/>
    <col min="3316" max="3316" width="0" style="201" hidden="1" customWidth="1"/>
    <col min="3317" max="3317" width="7.28515625" style="201" customWidth="1"/>
    <col min="3318" max="3318" width="59.5703125" style="201" customWidth="1"/>
    <col min="3319" max="3319" width="0" style="201" hidden="1" customWidth="1"/>
    <col min="3320" max="3320" width="23.85546875" style="201" customWidth="1"/>
    <col min="3321" max="3321" width="27.42578125" style="201" customWidth="1"/>
    <col min="3322" max="3322" width="28" style="201" customWidth="1"/>
    <col min="3323" max="3325" width="0" style="201" hidden="1" customWidth="1"/>
    <col min="3326" max="3326" width="7.28515625" style="201" customWidth="1"/>
    <col min="3327" max="3327" width="6.140625" style="201" bestFit="1" customWidth="1"/>
    <col min="3328" max="3328" width="76.85546875" style="201"/>
    <col min="3329" max="3329" width="7.28515625" style="201" customWidth="1"/>
    <col min="3330" max="3330" width="6.140625" style="201" bestFit="1" customWidth="1"/>
    <col min="3331" max="3331" width="78" style="201" customWidth="1"/>
    <col min="3332" max="3332" width="20.7109375" style="201" customWidth="1"/>
    <col min="3333" max="3333" width="26" style="201" customWidth="1"/>
    <col min="3334" max="3334" width="37" style="201" bestFit="1" customWidth="1"/>
    <col min="3335" max="3343" width="0" style="201" hidden="1" customWidth="1"/>
    <col min="3344" max="3346" width="22.7109375" style="201" bestFit="1" customWidth="1"/>
    <col min="3347" max="3347" width="25.28515625" style="201" bestFit="1" customWidth="1"/>
    <col min="3348" max="3348" width="21" style="201" bestFit="1" customWidth="1"/>
    <col min="3349" max="3349" width="8.28515625" style="201" customWidth="1"/>
    <col min="3350" max="3350" width="19" style="201" bestFit="1" customWidth="1"/>
    <col min="3351" max="3351" width="20.5703125" style="201" bestFit="1" customWidth="1"/>
    <col min="3352" max="3352" width="19" style="201" customWidth="1"/>
    <col min="3353" max="3559" width="11.42578125" style="201" customWidth="1"/>
    <col min="3560" max="3562" width="7.28515625" style="201" customWidth="1"/>
    <col min="3563" max="3563" width="0" style="201" hidden="1" customWidth="1"/>
    <col min="3564" max="3564" width="7.28515625" style="201" customWidth="1"/>
    <col min="3565" max="3565" width="66.140625" style="201" customWidth="1"/>
    <col min="3566" max="3566" width="0" style="201" hidden="1" customWidth="1"/>
    <col min="3567" max="3567" width="28" style="201" customWidth="1"/>
    <col min="3568" max="3568" width="32.140625" style="201" customWidth="1"/>
    <col min="3569" max="3569" width="39.85546875" style="201" bestFit="1" customWidth="1"/>
    <col min="3570" max="3570" width="0" style="201" hidden="1" customWidth="1"/>
    <col min="3571" max="3571" width="7.28515625" style="201" customWidth="1"/>
    <col min="3572" max="3572" width="0" style="201" hidden="1" customWidth="1"/>
    <col min="3573" max="3573" width="7.28515625" style="201" customWidth="1"/>
    <col min="3574" max="3574" width="59.5703125" style="201" customWidth="1"/>
    <col min="3575" max="3575" width="0" style="201" hidden="1" customWidth="1"/>
    <col min="3576" max="3576" width="23.85546875" style="201" customWidth="1"/>
    <col min="3577" max="3577" width="27.42578125" style="201" customWidth="1"/>
    <col min="3578" max="3578" width="28" style="201" customWidth="1"/>
    <col min="3579" max="3581" width="0" style="201" hidden="1" customWidth="1"/>
    <col min="3582" max="3582" width="7.28515625" style="201" customWidth="1"/>
    <col min="3583" max="3583" width="6.140625" style="201" bestFit="1" customWidth="1"/>
    <col min="3584" max="3584" width="76.85546875" style="201"/>
    <col min="3585" max="3585" width="7.28515625" style="201" customWidth="1"/>
    <col min="3586" max="3586" width="6.140625" style="201" bestFit="1" customWidth="1"/>
    <col min="3587" max="3587" width="78" style="201" customWidth="1"/>
    <col min="3588" max="3588" width="20.7109375" style="201" customWidth="1"/>
    <col min="3589" max="3589" width="26" style="201" customWidth="1"/>
    <col min="3590" max="3590" width="37" style="201" bestFit="1" customWidth="1"/>
    <col min="3591" max="3599" width="0" style="201" hidden="1" customWidth="1"/>
    <col min="3600" max="3602" width="22.7109375" style="201" bestFit="1" customWidth="1"/>
    <col min="3603" max="3603" width="25.28515625" style="201" bestFit="1" customWidth="1"/>
    <col min="3604" max="3604" width="21" style="201" bestFit="1" customWidth="1"/>
    <col min="3605" max="3605" width="8.28515625" style="201" customWidth="1"/>
    <col min="3606" max="3606" width="19" style="201" bestFit="1" customWidth="1"/>
    <col min="3607" max="3607" width="20.5703125" style="201" bestFit="1" customWidth="1"/>
    <col min="3608" max="3608" width="19" style="201" customWidth="1"/>
    <col min="3609" max="3815" width="11.42578125" style="201" customWidth="1"/>
    <col min="3816" max="3818" width="7.28515625" style="201" customWidth="1"/>
    <col min="3819" max="3819" width="0" style="201" hidden="1" customWidth="1"/>
    <col min="3820" max="3820" width="7.28515625" style="201" customWidth="1"/>
    <col min="3821" max="3821" width="66.140625" style="201" customWidth="1"/>
    <col min="3822" max="3822" width="0" style="201" hidden="1" customWidth="1"/>
    <col min="3823" max="3823" width="28" style="201" customWidth="1"/>
    <col min="3824" max="3824" width="32.140625" style="201" customWidth="1"/>
    <col min="3825" max="3825" width="39.85546875" style="201" bestFit="1" customWidth="1"/>
    <col min="3826" max="3826" width="0" style="201" hidden="1" customWidth="1"/>
    <col min="3827" max="3827" width="7.28515625" style="201" customWidth="1"/>
    <col min="3828" max="3828" width="0" style="201" hidden="1" customWidth="1"/>
    <col min="3829" max="3829" width="7.28515625" style="201" customWidth="1"/>
    <col min="3830" max="3830" width="59.5703125" style="201" customWidth="1"/>
    <col min="3831" max="3831" width="0" style="201" hidden="1" customWidth="1"/>
    <col min="3832" max="3832" width="23.85546875" style="201" customWidth="1"/>
    <col min="3833" max="3833" width="27.42578125" style="201" customWidth="1"/>
    <col min="3834" max="3834" width="28" style="201" customWidth="1"/>
    <col min="3835" max="3837" width="0" style="201" hidden="1" customWidth="1"/>
    <col min="3838" max="3838" width="7.28515625" style="201" customWidth="1"/>
    <col min="3839" max="3839" width="6.140625" style="201" bestFit="1" customWidth="1"/>
    <col min="3840" max="3840" width="76.85546875" style="201"/>
    <col min="3841" max="3841" width="7.28515625" style="201" customWidth="1"/>
    <col min="3842" max="3842" width="6.140625" style="201" bestFit="1" customWidth="1"/>
    <col min="3843" max="3843" width="78" style="201" customWidth="1"/>
    <col min="3844" max="3844" width="20.7109375" style="201" customWidth="1"/>
    <col min="3845" max="3845" width="26" style="201" customWidth="1"/>
    <col min="3846" max="3846" width="37" style="201" bestFit="1" customWidth="1"/>
    <col min="3847" max="3855" width="0" style="201" hidden="1" customWidth="1"/>
    <col min="3856" max="3858" width="22.7109375" style="201" bestFit="1" customWidth="1"/>
    <col min="3859" max="3859" width="25.28515625" style="201" bestFit="1" customWidth="1"/>
    <col min="3860" max="3860" width="21" style="201" bestFit="1" customWidth="1"/>
    <col min="3861" max="3861" width="8.28515625" style="201" customWidth="1"/>
    <col min="3862" max="3862" width="19" style="201" bestFit="1" customWidth="1"/>
    <col min="3863" max="3863" width="20.5703125" style="201" bestFit="1" customWidth="1"/>
    <col min="3864" max="3864" width="19" style="201" customWidth="1"/>
    <col min="3865" max="4071" width="11.42578125" style="201" customWidth="1"/>
    <col min="4072" max="4074" width="7.28515625" style="201" customWidth="1"/>
    <col min="4075" max="4075" width="0" style="201" hidden="1" customWidth="1"/>
    <col min="4076" max="4076" width="7.28515625" style="201" customWidth="1"/>
    <col min="4077" max="4077" width="66.140625" style="201" customWidth="1"/>
    <col min="4078" max="4078" width="0" style="201" hidden="1" customWidth="1"/>
    <col min="4079" max="4079" width="28" style="201" customWidth="1"/>
    <col min="4080" max="4080" width="32.140625" style="201" customWidth="1"/>
    <col min="4081" max="4081" width="39.85546875" style="201" bestFit="1" customWidth="1"/>
    <col min="4082" max="4082" width="0" style="201" hidden="1" customWidth="1"/>
    <col min="4083" max="4083" width="7.28515625" style="201" customWidth="1"/>
    <col min="4084" max="4084" width="0" style="201" hidden="1" customWidth="1"/>
    <col min="4085" max="4085" width="7.28515625" style="201" customWidth="1"/>
    <col min="4086" max="4086" width="59.5703125" style="201" customWidth="1"/>
    <col min="4087" max="4087" width="0" style="201" hidden="1" customWidth="1"/>
    <col min="4088" max="4088" width="23.85546875" style="201" customWidth="1"/>
    <col min="4089" max="4089" width="27.42578125" style="201" customWidth="1"/>
    <col min="4090" max="4090" width="28" style="201" customWidth="1"/>
    <col min="4091" max="4093" width="0" style="201" hidden="1" customWidth="1"/>
    <col min="4094" max="4094" width="7.28515625" style="201" customWidth="1"/>
    <col min="4095" max="4095" width="6.140625" style="201" bestFit="1" customWidth="1"/>
    <col min="4096" max="4096" width="76.85546875" style="201"/>
    <col min="4097" max="4097" width="7.28515625" style="201" customWidth="1"/>
    <col min="4098" max="4098" width="6.140625" style="201" bestFit="1" customWidth="1"/>
    <col min="4099" max="4099" width="78" style="201" customWidth="1"/>
    <col min="4100" max="4100" width="20.7109375" style="201" customWidth="1"/>
    <col min="4101" max="4101" width="26" style="201" customWidth="1"/>
    <col min="4102" max="4102" width="37" style="201" bestFit="1" customWidth="1"/>
    <col min="4103" max="4111" width="0" style="201" hidden="1" customWidth="1"/>
    <col min="4112" max="4114" width="22.7109375" style="201" bestFit="1" customWidth="1"/>
    <col min="4115" max="4115" width="25.28515625" style="201" bestFit="1" customWidth="1"/>
    <col min="4116" max="4116" width="21" style="201" bestFit="1" customWidth="1"/>
    <col min="4117" max="4117" width="8.28515625" style="201" customWidth="1"/>
    <col min="4118" max="4118" width="19" style="201" bestFit="1" customWidth="1"/>
    <col min="4119" max="4119" width="20.5703125" style="201" bestFit="1" customWidth="1"/>
    <col min="4120" max="4120" width="19" style="201" customWidth="1"/>
    <col min="4121" max="4327" width="11.42578125" style="201" customWidth="1"/>
    <col min="4328" max="4330" width="7.28515625" style="201" customWidth="1"/>
    <col min="4331" max="4331" width="0" style="201" hidden="1" customWidth="1"/>
    <col min="4332" max="4332" width="7.28515625" style="201" customWidth="1"/>
    <col min="4333" max="4333" width="66.140625" style="201" customWidth="1"/>
    <col min="4334" max="4334" width="0" style="201" hidden="1" customWidth="1"/>
    <col min="4335" max="4335" width="28" style="201" customWidth="1"/>
    <col min="4336" max="4336" width="32.140625" style="201" customWidth="1"/>
    <col min="4337" max="4337" width="39.85546875" style="201" bestFit="1" customWidth="1"/>
    <col min="4338" max="4338" width="0" style="201" hidden="1" customWidth="1"/>
    <col min="4339" max="4339" width="7.28515625" style="201" customWidth="1"/>
    <col min="4340" max="4340" width="0" style="201" hidden="1" customWidth="1"/>
    <col min="4341" max="4341" width="7.28515625" style="201" customWidth="1"/>
    <col min="4342" max="4342" width="59.5703125" style="201" customWidth="1"/>
    <col min="4343" max="4343" width="0" style="201" hidden="1" customWidth="1"/>
    <col min="4344" max="4344" width="23.85546875" style="201" customWidth="1"/>
    <col min="4345" max="4345" width="27.42578125" style="201" customWidth="1"/>
    <col min="4346" max="4346" width="28" style="201" customWidth="1"/>
    <col min="4347" max="4349" width="0" style="201" hidden="1" customWidth="1"/>
    <col min="4350" max="4350" width="7.28515625" style="201" customWidth="1"/>
    <col min="4351" max="4351" width="6.140625" style="201" bestFit="1" customWidth="1"/>
    <col min="4352" max="4352" width="76.85546875" style="201"/>
    <col min="4353" max="4353" width="7.28515625" style="201" customWidth="1"/>
    <col min="4354" max="4354" width="6.140625" style="201" bestFit="1" customWidth="1"/>
    <col min="4355" max="4355" width="78" style="201" customWidth="1"/>
    <col min="4356" max="4356" width="20.7109375" style="201" customWidth="1"/>
    <col min="4357" max="4357" width="26" style="201" customWidth="1"/>
    <col min="4358" max="4358" width="37" style="201" bestFit="1" customWidth="1"/>
    <col min="4359" max="4367" width="0" style="201" hidden="1" customWidth="1"/>
    <col min="4368" max="4370" width="22.7109375" style="201" bestFit="1" customWidth="1"/>
    <col min="4371" max="4371" width="25.28515625" style="201" bestFit="1" customWidth="1"/>
    <col min="4372" max="4372" width="21" style="201" bestFit="1" customWidth="1"/>
    <col min="4373" max="4373" width="8.28515625" style="201" customWidth="1"/>
    <col min="4374" max="4374" width="19" style="201" bestFit="1" customWidth="1"/>
    <col min="4375" max="4375" width="20.5703125" style="201" bestFit="1" customWidth="1"/>
    <col min="4376" max="4376" width="19" style="201" customWidth="1"/>
    <col min="4377" max="4583" width="11.42578125" style="201" customWidth="1"/>
    <col min="4584" max="4586" width="7.28515625" style="201" customWidth="1"/>
    <col min="4587" max="4587" width="0" style="201" hidden="1" customWidth="1"/>
    <col min="4588" max="4588" width="7.28515625" style="201" customWidth="1"/>
    <col min="4589" max="4589" width="66.140625" style="201" customWidth="1"/>
    <col min="4590" max="4590" width="0" style="201" hidden="1" customWidth="1"/>
    <col min="4591" max="4591" width="28" style="201" customWidth="1"/>
    <col min="4592" max="4592" width="32.140625" style="201" customWidth="1"/>
    <col min="4593" max="4593" width="39.85546875" style="201" bestFit="1" customWidth="1"/>
    <col min="4594" max="4594" width="0" style="201" hidden="1" customWidth="1"/>
    <col min="4595" max="4595" width="7.28515625" style="201" customWidth="1"/>
    <col min="4596" max="4596" width="0" style="201" hidden="1" customWidth="1"/>
    <col min="4597" max="4597" width="7.28515625" style="201" customWidth="1"/>
    <col min="4598" max="4598" width="59.5703125" style="201" customWidth="1"/>
    <col min="4599" max="4599" width="0" style="201" hidden="1" customWidth="1"/>
    <col min="4600" max="4600" width="23.85546875" style="201" customWidth="1"/>
    <col min="4601" max="4601" width="27.42578125" style="201" customWidth="1"/>
    <col min="4602" max="4602" width="28" style="201" customWidth="1"/>
    <col min="4603" max="4605" width="0" style="201" hidden="1" customWidth="1"/>
    <col min="4606" max="4606" width="7.28515625" style="201" customWidth="1"/>
    <col min="4607" max="4607" width="6.140625" style="201" bestFit="1" customWidth="1"/>
    <col min="4608" max="4608" width="76.85546875" style="201"/>
    <col min="4609" max="4609" width="7.28515625" style="201" customWidth="1"/>
    <col min="4610" max="4610" width="6.140625" style="201" bestFit="1" customWidth="1"/>
    <col min="4611" max="4611" width="78" style="201" customWidth="1"/>
    <col min="4612" max="4612" width="20.7109375" style="201" customWidth="1"/>
    <col min="4613" max="4613" width="26" style="201" customWidth="1"/>
    <col min="4614" max="4614" width="37" style="201" bestFit="1" customWidth="1"/>
    <col min="4615" max="4623" width="0" style="201" hidden="1" customWidth="1"/>
    <col min="4624" max="4626" width="22.7109375" style="201" bestFit="1" customWidth="1"/>
    <col min="4627" max="4627" width="25.28515625" style="201" bestFit="1" customWidth="1"/>
    <col min="4628" max="4628" width="21" style="201" bestFit="1" customWidth="1"/>
    <col min="4629" max="4629" width="8.28515625" style="201" customWidth="1"/>
    <col min="4630" max="4630" width="19" style="201" bestFit="1" customWidth="1"/>
    <col min="4631" max="4631" width="20.5703125" style="201" bestFit="1" customWidth="1"/>
    <col min="4632" max="4632" width="19" style="201" customWidth="1"/>
    <col min="4633" max="4839" width="11.42578125" style="201" customWidth="1"/>
    <col min="4840" max="4842" width="7.28515625" style="201" customWidth="1"/>
    <col min="4843" max="4843" width="0" style="201" hidden="1" customWidth="1"/>
    <col min="4844" max="4844" width="7.28515625" style="201" customWidth="1"/>
    <col min="4845" max="4845" width="66.140625" style="201" customWidth="1"/>
    <col min="4846" max="4846" width="0" style="201" hidden="1" customWidth="1"/>
    <col min="4847" max="4847" width="28" style="201" customWidth="1"/>
    <col min="4848" max="4848" width="32.140625" style="201" customWidth="1"/>
    <col min="4849" max="4849" width="39.85546875" style="201" bestFit="1" customWidth="1"/>
    <col min="4850" max="4850" width="0" style="201" hidden="1" customWidth="1"/>
    <col min="4851" max="4851" width="7.28515625" style="201" customWidth="1"/>
    <col min="4852" max="4852" width="0" style="201" hidden="1" customWidth="1"/>
    <col min="4853" max="4853" width="7.28515625" style="201" customWidth="1"/>
    <col min="4854" max="4854" width="59.5703125" style="201" customWidth="1"/>
    <col min="4855" max="4855" width="0" style="201" hidden="1" customWidth="1"/>
    <col min="4856" max="4856" width="23.85546875" style="201" customWidth="1"/>
    <col min="4857" max="4857" width="27.42578125" style="201" customWidth="1"/>
    <col min="4858" max="4858" width="28" style="201" customWidth="1"/>
    <col min="4859" max="4861" width="0" style="201" hidden="1" customWidth="1"/>
    <col min="4862" max="4862" width="7.28515625" style="201" customWidth="1"/>
    <col min="4863" max="4863" width="6.140625" style="201" bestFit="1" customWidth="1"/>
    <col min="4864" max="4864" width="76.85546875" style="201"/>
    <col min="4865" max="4865" width="7.28515625" style="201" customWidth="1"/>
    <col min="4866" max="4866" width="6.140625" style="201" bestFit="1" customWidth="1"/>
    <col min="4867" max="4867" width="78" style="201" customWidth="1"/>
    <col min="4868" max="4868" width="20.7109375" style="201" customWidth="1"/>
    <col min="4869" max="4869" width="26" style="201" customWidth="1"/>
    <col min="4870" max="4870" width="37" style="201" bestFit="1" customWidth="1"/>
    <col min="4871" max="4879" width="0" style="201" hidden="1" customWidth="1"/>
    <col min="4880" max="4882" width="22.7109375" style="201" bestFit="1" customWidth="1"/>
    <col min="4883" max="4883" width="25.28515625" style="201" bestFit="1" customWidth="1"/>
    <col min="4884" max="4884" width="21" style="201" bestFit="1" customWidth="1"/>
    <col min="4885" max="4885" width="8.28515625" style="201" customWidth="1"/>
    <col min="4886" max="4886" width="19" style="201" bestFit="1" customWidth="1"/>
    <col min="4887" max="4887" width="20.5703125" style="201" bestFit="1" customWidth="1"/>
    <col min="4888" max="4888" width="19" style="201" customWidth="1"/>
    <col min="4889" max="5095" width="11.42578125" style="201" customWidth="1"/>
    <col min="5096" max="5098" width="7.28515625" style="201" customWidth="1"/>
    <col min="5099" max="5099" width="0" style="201" hidden="1" customWidth="1"/>
    <col min="5100" max="5100" width="7.28515625" style="201" customWidth="1"/>
    <col min="5101" max="5101" width="66.140625" style="201" customWidth="1"/>
    <col min="5102" max="5102" width="0" style="201" hidden="1" customWidth="1"/>
    <col min="5103" max="5103" width="28" style="201" customWidth="1"/>
    <col min="5104" max="5104" width="32.140625" style="201" customWidth="1"/>
    <col min="5105" max="5105" width="39.85546875" style="201" bestFit="1" customWidth="1"/>
    <col min="5106" max="5106" width="0" style="201" hidden="1" customWidth="1"/>
    <col min="5107" max="5107" width="7.28515625" style="201" customWidth="1"/>
    <col min="5108" max="5108" width="0" style="201" hidden="1" customWidth="1"/>
    <col min="5109" max="5109" width="7.28515625" style="201" customWidth="1"/>
    <col min="5110" max="5110" width="59.5703125" style="201" customWidth="1"/>
    <col min="5111" max="5111" width="0" style="201" hidden="1" customWidth="1"/>
    <col min="5112" max="5112" width="23.85546875" style="201" customWidth="1"/>
    <col min="5113" max="5113" width="27.42578125" style="201" customWidth="1"/>
    <col min="5114" max="5114" width="28" style="201" customWidth="1"/>
    <col min="5115" max="5117" width="0" style="201" hidden="1" customWidth="1"/>
    <col min="5118" max="5118" width="7.28515625" style="201" customWidth="1"/>
    <col min="5119" max="5119" width="6.140625" style="201" bestFit="1" customWidth="1"/>
    <col min="5120" max="5120" width="76.85546875" style="201"/>
    <col min="5121" max="5121" width="7.28515625" style="201" customWidth="1"/>
    <col min="5122" max="5122" width="6.140625" style="201" bestFit="1" customWidth="1"/>
    <col min="5123" max="5123" width="78" style="201" customWidth="1"/>
    <col min="5124" max="5124" width="20.7109375" style="201" customWidth="1"/>
    <col min="5125" max="5125" width="26" style="201" customWidth="1"/>
    <col min="5126" max="5126" width="37" style="201" bestFit="1" customWidth="1"/>
    <col min="5127" max="5135" width="0" style="201" hidden="1" customWidth="1"/>
    <col min="5136" max="5138" width="22.7109375" style="201" bestFit="1" customWidth="1"/>
    <col min="5139" max="5139" width="25.28515625" style="201" bestFit="1" customWidth="1"/>
    <col min="5140" max="5140" width="21" style="201" bestFit="1" customWidth="1"/>
    <col min="5141" max="5141" width="8.28515625" style="201" customWidth="1"/>
    <col min="5142" max="5142" width="19" style="201" bestFit="1" customWidth="1"/>
    <col min="5143" max="5143" width="20.5703125" style="201" bestFit="1" customWidth="1"/>
    <col min="5144" max="5144" width="19" style="201" customWidth="1"/>
    <col min="5145" max="5351" width="11.42578125" style="201" customWidth="1"/>
    <col min="5352" max="5354" width="7.28515625" style="201" customWidth="1"/>
    <col min="5355" max="5355" width="0" style="201" hidden="1" customWidth="1"/>
    <col min="5356" max="5356" width="7.28515625" style="201" customWidth="1"/>
    <col min="5357" max="5357" width="66.140625" style="201" customWidth="1"/>
    <col min="5358" max="5358" width="0" style="201" hidden="1" customWidth="1"/>
    <col min="5359" max="5359" width="28" style="201" customWidth="1"/>
    <col min="5360" max="5360" width="32.140625" style="201" customWidth="1"/>
    <col min="5361" max="5361" width="39.85546875" style="201" bestFit="1" customWidth="1"/>
    <col min="5362" max="5362" width="0" style="201" hidden="1" customWidth="1"/>
    <col min="5363" max="5363" width="7.28515625" style="201" customWidth="1"/>
    <col min="5364" max="5364" width="0" style="201" hidden="1" customWidth="1"/>
    <col min="5365" max="5365" width="7.28515625" style="201" customWidth="1"/>
    <col min="5366" max="5366" width="59.5703125" style="201" customWidth="1"/>
    <col min="5367" max="5367" width="0" style="201" hidden="1" customWidth="1"/>
    <col min="5368" max="5368" width="23.85546875" style="201" customWidth="1"/>
    <col min="5369" max="5369" width="27.42578125" style="201" customWidth="1"/>
    <col min="5370" max="5370" width="28" style="201" customWidth="1"/>
    <col min="5371" max="5373" width="0" style="201" hidden="1" customWidth="1"/>
    <col min="5374" max="5374" width="7.28515625" style="201" customWidth="1"/>
    <col min="5375" max="5375" width="6.140625" style="201" bestFit="1" customWidth="1"/>
    <col min="5376" max="5376" width="76.85546875" style="201"/>
    <col min="5377" max="5377" width="7.28515625" style="201" customWidth="1"/>
    <col min="5378" max="5378" width="6.140625" style="201" bestFit="1" customWidth="1"/>
    <col min="5379" max="5379" width="78" style="201" customWidth="1"/>
    <col min="5380" max="5380" width="20.7109375" style="201" customWidth="1"/>
    <col min="5381" max="5381" width="26" style="201" customWidth="1"/>
    <col min="5382" max="5382" width="37" style="201" bestFit="1" customWidth="1"/>
    <col min="5383" max="5391" width="0" style="201" hidden="1" customWidth="1"/>
    <col min="5392" max="5394" width="22.7109375" style="201" bestFit="1" customWidth="1"/>
    <col min="5395" max="5395" width="25.28515625" style="201" bestFit="1" customWidth="1"/>
    <col min="5396" max="5396" width="21" style="201" bestFit="1" customWidth="1"/>
    <col min="5397" max="5397" width="8.28515625" style="201" customWidth="1"/>
    <col min="5398" max="5398" width="19" style="201" bestFit="1" customWidth="1"/>
    <col min="5399" max="5399" width="20.5703125" style="201" bestFit="1" customWidth="1"/>
    <col min="5400" max="5400" width="19" style="201" customWidth="1"/>
    <col min="5401" max="5607" width="11.42578125" style="201" customWidth="1"/>
    <col min="5608" max="5610" width="7.28515625" style="201" customWidth="1"/>
    <col min="5611" max="5611" width="0" style="201" hidden="1" customWidth="1"/>
    <col min="5612" max="5612" width="7.28515625" style="201" customWidth="1"/>
    <col min="5613" max="5613" width="66.140625" style="201" customWidth="1"/>
    <col min="5614" max="5614" width="0" style="201" hidden="1" customWidth="1"/>
    <col min="5615" max="5615" width="28" style="201" customWidth="1"/>
    <col min="5616" max="5616" width="32.140625" style="201" customWidth="1"/>
    <col min="5617" max="5617" width="39.85546875" style="201" bestFit="1" customWidth="1"/>
    <col min="5618" max="5618" width="0" style="201" hidden="1" customWidth="1"/>
    <col min="5619" max="5619" width="7.28515625" style="201" customWidth="1"/>
    <col min="5620" max="5620" width="0" style="201" hidden="1" customWidth="1"/>
    <col min="5621" max="5621" width="7.28515625" style="201" customWidth="1"/>
    <col min="5622" max="5622" width="59.5703125" style="201" customWidth="1"/>
    <col min="5623" max="5623" width="0" style="201" hidden="1" customWidth="1"/>
    <col min="5624" max="5624" width="23.85546875" style="201" customWidth="1"/>
    <col min="5625" max="5625" width="27.42578125" style="201" customWidth="1"/>
    <col min="5626" max="5626" width="28" style="201" customWidth="1"/>
    <col min="5627" max="5629" width="0" style="201" hidden="1" customWidth="1"/>
    <col min="5630" max="5630" width="7.28515625" style="201" customWidth="1"/>
    <col min="5631" max="5631" width="6.140625" style="201" bestFit="1" customWidth="1"/>
    <col min="5632" max="5632" width="76.85546875" style="201"/>
    <col min="5633" max="5633" width="7.28515625" style="201" customWidth="1"/>
    <col min="5634" max="5634" width="6.140625" style="201" bestFit="1" customWidth="1"/>
    <col min="5635" max="5635" width="78" style="201" customWidth="1"/>
    <col min="5636" max="5636" width="20.7109375" style="201" customWidth="1"/>
    <col min="5637" max="5637" width="26" style="201" customWidth="1"/>
    <col min="5638" max="5638" width="37" style="201" bestFit="1" customWidth="1"/>
    <col min="5639" max="5647" width="0" style="201" hidden="1" customWidth="1"/>
    <col min="5648" max="5650" width="22.7109375" style="201" bestFit="1" customWidth="1"/>
    <col min="5651" max="5651" width="25.28515625" style="201" bestFit="1" customWidth="1"/>
    <col min="5652" max="5652" width="21" style="201" bestFit="1" customWidth="1"/>
    <col min="5653" max="5653" width="8.28515625" style="201" customWidth="1"/>
    <col min="5654" max="5654" width="19" style="201" bestFit="1" customWidth="1"/>
    <col min="5655" max="5655" width="20.5703125" style="201" bestFit="1" customWidth="1"/>
    <col min="5656" max="5656" width="19" style="201" customWidth="1"/>
    <col min="5657" max="5863" width="11.42578125" style="201" customWidth="1"/>
    <col min="5864" max="5866" width="7.28515625" style="201" customWidth="1"/>
    <col min="5867" max="5867" width="0" style="201" hidden="1" customWidth="1"/>
    <col min="5868" max="5868" width="7.28515625" style="201" customWidth="1"/>
    <col min="5869" max="5869" width="66.140625" style="201" customWidth="1"/>
    <col min="5870" max="5870" width="0" style="201" hidden="1" customWidth="1"/>
    <col min="5871" max="5871" width="28" style="201" customWidth="1"/>
    <col min="5872" max="5872" width="32.140625" style="201" customWidth="1"/>
    <col min="5873" max="5873" width="39.85546875" style="201" bestFit="1" customWidth="1"/>
    <col min="5874" max="5874" width="0" style="201" hidden="1" customWidth="1"/>
    <col min="5875" max="5875" width="7.28515625" style="201" customWidth="1"/>
    <col min="5876" max="5876" width="0" style="201" hidden="1" customWidth="1"/>
    <col min="5877" max="5877" width="7.28515625" style="201" customWidth="1"/>
    <col min="5878" max="5878" width="59.5703125" style="201" customWidth="1"/>
    <col min="5879" max="5879" width="0" style="201" hidden="1" customWidth="1"/>
    <col min="5880" max="5880" width="23.85546875" style="201" customWidth="1"/>
    <col min="5881" max="5881" width="27.42578125" style="201" customWidth="1"/>
    <col min="5882" max="5882" width="28" style="201" customWidth="1"/>
    <col min="5883" max="5885" width="0" style="201" hidden="1" customWidth="1"/>
    <col min="5886" max="5886" width="7.28515625" style="201" customWidth="1"/>
    <col min="5887" max="5887" width="6.140625" style="201" bestFit="1" customWidth="1"/>
    <col min="5888" max="5888" width="76.85546875" style="201"/>
    <col min="5889" max="5889" width="7.28515625" style="201" customWidth="1"/>
    <col min="5890" max="5890" width="6.140625" style="201" bestFit="1" customWidth="1"/>
    <col min="5891" max="5891" width="78" style="201" customWidth="1"/>
    <col min="5892" max="5892" width="20.7109375" style="201" customWidth="1"/>
    <col min="5893" max="5893" width="26" style="201" customWidth="1"/>
    <col min="5894" max="5894" width="37" style="201" bestFit="1" customWidth="1"/>
    <col min="5895" max="5903" width="0" style="201" hidden="1" customWidth="1"/>
    <col min="5904" max="5906" width="22.7109375" style="201" bestFit="1" customWidth="1"/>
    <col min="5907" max="5907" width="25.28515625" style="201" bestFit="1" customWidth="1"/>
    <col min="5908" max="5908" width="21" style="201" bestFit="1" customWidth="1"/>
    <col min="5909" max="5909" width="8.28515625" style="201" customWidth="1"/>
    <col min="5910" max="5910" width="19" style="201" bestFit="1" customWidth="1"/>
    <col min="5911" max="5911" width="20.5703125" style="201" bestFit="1" customWidth="1"/>
    <col min="5912" max="5912" width="19" style="201" customWidth="1"/>
    <col min="5913" max="6119" width="11.42578125" style="201" customWidth="1"/>
    <col min="6120" max="6122" width="7.28515625" style="201" customWidth="1"/>
    <col min="6123" max="6123" width="0" style="201" hidden="1" customWidth="1"/>
    <col min="6124" max="6124" width="7.28515625" style="201" customWidth="1"/>
    <col min="6125" max="6125" width="66.140625" style="201" customWidth="1"/>
    <col min="6126" max="6126" width="0" style="201" hidden="1" customWidth="1"/>
    <col min="6127" max="6127" width="28" style="201" customWidth="1"/>
    <col min="6128" max="6128" width="32.140625" style="201" customWidth="1"/>
    <col min="6129" max="6129" width="39.85546875" style="201" bestFit="1" customWidth="1"/>
    <col min="6130" max="6130" width="0" style="201" hidden="1" customWidth="1"/>
    <col min="6131" max="6131" width="7.28515625" style="201" customWidth="1"/>
    <col min="6132" max="6132" width="0" style="201" hidden="1" customWidth="1"/>
    <col min="6133" max="6133" width="7.28515625" style="201" customWidth="1"/>
    <col min="6134" max="6134" width="59.5703125" style="201" customWidth="1"/>
    <col min="6135" max="6135" width="0" style="201" hidden="1" customWidth="1"/>
    <col min="6136" max="6136" width="23.85546875" style="201" customWidth="1"/>
    <col min="6137" max="6137" width="27.42578125" style="201" customWidth="1"/>
    <col min="6138" max="6138" width="28" style="201" customWidth="1"/>
    <col min="6139" max="6141" width="0" style="201" hidden="1" customWidth="1"/>
    <col min="6142" max="6142" width="7.28515625" style="201" customWidth="1"/>
    <col min="6143" max="6143" width="6.140625" style="201" bestFit="1" customWidth="1"/>
    <col min="6144" max="6144" width="76.85546875" style="201"/>
    <col min="6145" max="6145" width="7.28515625" style="201" customWidth="1"/>
    <col min="6146" max="6146" width="6.140625" style="201" bestFit="1" customWidth="1"/>
    <col min="6147" max="6147" width="78" style="201" customWidth="1"/>
    <col min="6148" max="6148" width="20.7109375" style="201" customWidth="1"/>
    <col min="6149" max="6149" width="26" style="201" customWidth="1"/>
    <col min="6150" max="6150" width="37" style="201" bestFit="1" customWidth="1"/>
    <col min="6151" max="6159" width="0" style="201" hidden="1" customWidth="1"/>
    <col min="6160" max="6162" width="22.7109375" style="201" bestFit="1" customWidth="1"/>
    <col min="6163" max="6163" width="25.28515625" style="201" bestFit="1" customWidth="1"/>
    <col min="6164" max="6164" width="21" style="201" bestFit="1" customWidth="1"/>
    <col min="6165" max="6165" width="8.28515625" style="201" customWidth="1"/>
    <col min="6166" max="6166" width="19" style="201" bestFit="1" customWidth="1"/>
    <col min="6167" max="6167" width="20.5703125" style="201" bestFit="1" customWidth="1"/>
    <col min="6168" max="6168" width="19" style="201" customWidth="1"/>
    <col min="6169" max="6375" width="11.42578125" style="201" customWidth="1"/>
    <col min="6376" max="6378" width="7.28515625" style="201" customWidth="1"/>
    <col min="6379" max="6379" width="0" style="201" hidden="1" customWidth="1"/>
    <col min="6380" max="6380" width="7.28515625" style="201" customWidth="1"/>
    <col min="6381" max="6381" width="66.140625" style="201" customWidth="1"/>
    <col min="6382" max="6382" width="0" style="201" hidden="1" customWidth="1"/>
    <col min="6383" max="6383" width="28" style="201" customWidth="1"/>
    <col min="6384" max="6384" width="32.140625" style="201" customWidth="1"/>
    <col min="6385" max="6385" width="39.85546875" style="201" bestFit="1" customWidth="1"/>
    <col min="6386" max="6386" width="0" style="201" hidden="1" customWidth="1"/>
    <col min="6387" max="6387" width="7.28515625" style="201" customWidth="1"/>
    <col min="6388" max="6388" width="0" style="201" hidden="1" customWidth="1"/>
    <col min="6389" max="6389" width="7.28515625" style="201" customWidth="1"/>
    <col min="6390" max="6390" width="59.5703125" style="201" customWidth="1"/>
    <col min="6391" max="6391" width="0" style="201" hidden="1" customWidth="1"/>
    <col min="6392" max="6392" width="23.85546875" style="201" customWidth="1"/>
    <col min="6393" max="6393" width="27.42578125" style="201" customWidth="1"/>
    <col min="6394" max="6394" width="28" style="201" customWidth="1"/>
    <col min="6395" max="6397" width="0" style="201" hidden="1" customWidth="1"/>
    <col min="6398" max="6398" width="7.28515625" style="201" customWidth="1"/>
    <col min="6399" max="6399" width="6.140625" style="201" bestFit="1" customWidth="1"/>
    <col min="6400" max="6400" width="76.85546875" style="201"/>
    <col min="6401" max="6401" width="7.28515625" style="201" customWidth="1"/>
    <col min="6402" max="6402" width="6.140625" style="201" bestFit="1" customWidth="1"/>
    <col min="6403" max="6403" width="78" style="201" customWidth="1"/>
    <col min="6404" max="6404" width="20.7109375" style="201" customWidth="1"/>
    <col min="6405" max="6405" width="26" style="201" customWidth="1"/>
    <col min="6406" max="6406" width="37" style="201" bestFit="1" customWidth="1"/>
    <col min="6407" max="6415" width="0" style="201" hidden="1" customWidth="1"/>
    <col min="6416" max="6418" width="22.7109375" style="201" bestFit="1" customWidth="1"/>
    <col min="6419" max="6419" width="25.28515625" style="201" bestFit="1" customWidth="1"/>
    <col min="6420" max="6420" width="21" style="201" bestFit="1" customWidth="1"/>
    <col min="6421" max="6421" width="8.28515625" style="201" customWidth="1"/>
    <col min="6422" max="6422" width="19" style="201" bestFit="1" customWidth="1"/>
    <col min="6423" max="6423" width="20.5703125" style="201" bestFit="1" customWidth="1"/>
    <col min="6424" max="6424" width="19" style="201" customWidth="1"/>
    <col min="6425" max="6631" width="11.42578125" style="201" customWidth="1"/>
    <col min="6632" max="6634" width="7.28515625" style="201" customWidth="1"/>
    <col min="6635" max="6635" width="0" style="201" hidden="1" customWidth="1"/>
    <col min="6636" max="6636" width="7.28515625" style="201" customWidth="1"/>
    <col min="6637" max="6637" width="66.140625" style="201" customWidth="1"/>
    <col min="6638" max="6638" width="0" style="201" hidden="1" customWidth="1"/>
    <col min="6639" max="6639" width="28" style="201" customWidth="1"/>
    <col min="6640" max="6640" width="32.140625" style="201" customWidth="1"/>
    <col min="6641" max="6641" width="39.85546875" style="201" bestFit="1" customWidth="1"/>
    <col min="6642" max="6642" width="0" style="201" hidden="1" customWidth="1"/>
    <col min="6643" max="6643" width="7.28515625" style="201" customWidth="1"/>
    <col min="6644" max="6644" width="0" style="201" hidden="1" customWidth="1"/>
    <col min="6645" max="6645" width="7.28515625" style="201" customWidth="1"/>
    <col min="6646" max="6646" width="59.5703125" style="201" customWidth="1"/>
    <col min="6647" max="6647" width="0" style="201" hidden="1" customWidth="1"/>
    <col min="6648" max="6648" width="23.85546875" style="201" customWidth="1"/>
    <col min="6649" max="6649" width="27.42578125" style="201" customWidth="1"/>
    <col min="6650" max="6650" width="28" style="201" customWidth="1"/>
    <col min="6651" max="6653" width="0" style="201" hidden="1" customWidth="1"/>
    <col min="6654" max="6654" width="7.28515625" style="201" customWidth="1"/>
    <col min="6655" max="6655" width="6.140625" style="201" bestFit="1" customWidth="1"/>
    <col min="6656" max="6656" width="76.85546875" style="201"/>
    <col min="6657" max="6657" width="7.28515625" style="201" customWidth="1"/>
    <col min="6658" max="6658" width="6.140625" style="201" bestFit="1" customWidth="1"/>
    <col min="6659" max="6659" width="78" style="201" customWidth="1"/>
    <col min="6660" max="6660" width="20.7109375" style="201" customWidth="1"/>
    <col min="6661" max="6661" width="26" style="201" customWidth="1"/>
    <col min="6662" max="6662" width="37" style="201" bestFit="1" customWidth="1"/>
    <col min="6663" max="6671" width="0" style="201" hidden="1" customWidth="1"/>
    <col min="6672" max="6674" width="22.7109375" style="201" bestFit="1" customWidth="1"/>
    <col min="6675" max="6675" width="25.28515625" style="201" bestFit="1" customWidth="1"/>
    <col min="6676" max="6676" width="21" style="201" bestFit="1" customWidth="1"/>
    <col min="6677" max="6677" width="8.28515625" style="201" customWidth="1"/>
    <col min="6678" max="6678" width="19" style="201" bestFit="1" customWidth="1"/>
    <col min="6679" max="6679" width="20.5703125" style="201" bestFit="1" customWidth="1"/>
    <col min="6680" max="6680" width="19" style="201" customWidth="1"/>
    <col min="6681" max="6887" width="11.42578125" style="201" customWidth="1"/>
    <col min="6888" max="6890" width="7.28515625" style="201" customWidth="1"/>
    <col min="6891" max="6891" width="0" style="201" hidden="1" customWidth="1"/>
    <col min="6892" max="6892" width="7.28515625" style="201" customWidth="1"/>
    <col min="6893" max="6893" width="66.140625" style="201" customWidth="1"/>
    <col min="6894" max="6894" width="0" style="201" hidden="1" customWidth="1"/>
    <col min="6895" max="6895" width="28" style="201" customWidth="1"/>
    <col min="6896" max="6896" width="32.140625" style="201" customWidth="1"/>
    <col min="6897" max="6897" width="39.85546875" style="201" bestFit="1" customWidth="1"/>
    <col min="6898" max="6898" width="0" style="201" hidden="1" customWidth="1"/>
    <col min="6899" max="6899" width="7.28515625" style="201" customWidth="1"/>
    <col min="6900" max="6900" width="0" style="201" hidden="1" customWidth="1"/>
    <col min="6901" max="6901" width="7.28515625" style="201" customWidth="1"/>
    <col min="6902" max="6902" width="59.5703125" style="201" customWidth="1"/>
    <col min="6903" max="6903" width="0" style="201" hidden="1" customWidth="1"/>
    <col min="6904" max="6904" width="23.85546875" style="201" customWidth="1"/>
    <col min="6905" max="6905" width="27.42578125" style="201" customWidth="1"/>
    <col min="6906" max="6906" width="28" style="201" customWidth="1"/>
    <col min="6907" max="6909" width="0" style="201" hidden="1" customWidth="1"/>
    <col min="6910" max="6910" width="7.28515625" style="201" customWidth="1"/>
    <col min="6911" max="6911" width="6.140625" style="201" bestFit="1" customWidth="1"/>
    <col min="6912" max="6912" width="76.85546875" style="201"/>
    <col min="6913" max="6913" width="7.28515625" style="201" customWidth="1"/>
    <col min="6914" max="6914" width="6.140625" style="201" bestFit="1" customWidth="1"/>
    <col min="6915" max="6915" width="78" style="201" customWidth="1"/>
    <col min="6916" max="6916" width="20.7109375" style="201" customWidth="1"/>
    <col min="6917" max="6917" width="26" style="201" customWidth="1"/>
    <col min="6918" max="6918" width="37" style="201" bestFit="1" customWidth="1"/>
    <col min="6919" max="6927" width="0" style="201" hidden="1" customWidth="1"/>
    <col min="6928" max="6930" width="22.7109375" style="201" bestFit="1" customWidth="1"/>
    <col min="6931" max="6931" width="25.28515625" style="201" bestFit="1" customWidth="1"/>
    <col min="6932" max="6932" width="21" style="201" bestFit="1" customWidth="1"/>
    <col min="6933" max="6933" width="8.28515625" style="201" customWidth="1"/>
    <col min="6934" max="6934" width="19" style="201" bestFit="1" customWidth="1"/>
    <col min="6935" max="6935" width="20.5703125" style="201" bestFit="1" customWidth="1"/>
    <col min="6936" max="6936" width="19" style="201" customWidth="1"/>
    <col min="6937" max="7143" width="11.42578125" style="201" customWidth="1"/>
    <col min="7144" max="7146" width="7.28515625" style="201" customWidth="1"/>
    <col min="7147" max="7147" width="0" style="201" hidden="1" customWidth="1"/>
    <col min="7148" max="7148" width="7.28515625" style="201" customWidth="1"/>
    <col min="7149" max="7149" width="66.140625" style="201" customWidth="1"/>
    <col min="7150" max="7150" width="0" style="201" hidden="1" customWidth="1"/>
    <col min="7151" max="7151" width="28" style="201" customWidth="1"/>
    <col min="7152" max="7152" width="32.140625" style="201" customWidth="1"/>
    <col min="7153" max="7153" width="39.85546875" style="201" bestFit="1" customWidth="1"/>
    <col min="7154" max="7154" width="0" style="201" hidden="1" customWidth="1"/>
    <col min="7155" max="7155" width="7.28515625" style="201" customWidth="1"/>
    <col min="7156" max="7156" width="0" style="201" hidden="1" customWidth="1"/>
    <col min="7157" max="7157" width="7.28515625" style="201" customWidth="1"/>
    <col min="7158" max="7158" width="59.5703125" style="201" customWidth="1"/>
    <col min="7159" max="7159" width="0" style="201" hidden="1" customWidth="1"/>
    <col min="7160" max="7160" width="23.85546875" style="201" customWidth="1"/>
    <col min="7161" max="7161" width="27.42578125" style="201" customWidth="1"/>
    <col min="7162" max="7162" width="28" style="201" customWidth="1"/>
    <col min="7163" max="7165" width="0" style="201" hidden="1" customWidth="1"/>
    <col min="7166" max="7166" width="7.28515625" style="201" customWidth="1"/>
    <col min="7167" max="7167" width="6.140625" style="201" bestFit="1" customWidth="1"/>
    <col min="7168" max="7168" width="76.85546875" style="201"/>
    <col min="7169" max="7169" width="7.28515625" style="201" customWidth="1"/>
    <col min="7170" max="7170" width="6.140625" style="201" bestFit="1" customWidth="1"/>
    <col min="7171" max="7171" width="78" style="201" customWidth="1"/>
    <col min="7172" max="7172" width="20.7109375" style="201" customWidth="1"/>
    <col min="7173" max="7173" width="26" style="201" customWidth="1"/>
    <col min="7174" max="7174" width="37" style="201" bestFit="1" customWidth="1"/>
    <col min="7175" max="7183" width="0" style="201" hidden="1" customWidth="1"/>
    <col min="7184" max="7186" width="22.7109375" style="201" bestFit="1" customWidth="1"/>
    <col min="7187" max="7187" width="25.28515625" style="201" bestFit="1" customWidth="1"/>
    <col min="7188" max="7188" width="21" style="201" bestFit="1" customWidth="1"/>
    <col min="7189" max="7189" width="8.28515625" style="201" customWidth="1"/>
    <col min="7190" max="7190" width="19" style="201" bestFit="1" customWidth="1"/>
    <col min="7191" max="7191" width="20.5703125" style="201" bestFit="1" customWidth="1"/>
    <col min="7192" max="7192" width="19" style="201" customWidth="1"/>
    <col min="7193" max="7399" width="11.42578125" style="201" customWidth="1"/>
    <col min="7400" max="7402" width="7.28515625" style="201" customWidth="1"/>
    <col min="7403" max="7403" width="0" style="201" hidden="1" customWidth="1"/>
    <col min="7404" max="7404" width="7.28515625" style="201" customWidth="1"/>
    <col min="7405" max="7405" width="66.140625" style="201" customWidth="1"/>
    <col min="7406" max="7406" width="0" style="201" hidden="1" customWidth="1"/>
    <col min="7407" max="7407" width="28" style="201" customWidth="1"/>
    <col min="7408" max="7408" width="32.140625" style="201" customWidth="1"/>
    <col min="7409" max="7409" width="39.85546875" style="201" bestFit="1" customWidth="1"/>
    <col min="7410" max="7410" width="0" style="201" hidden="1" customWidth="1"/>
    <col min="7411" max="7411" width="7.28515625" style="201" customWidth="1"/>
    <col min="7412" max="7412" width="0" style="201" hidden="1" customWidth="1"/>
    <col min="7413" max="7413" width="7.28515625" style="201" customWidth="1"/>
    <col min="7414" max="7414" width="59.5703125" style="201" customWidth="1"/>
    <col min="7415" max="7415" width="0" style="201" hidden="1" customWidth="1"/>
    <col min="7416" max="7416" width="23.85546875" style="201" customWidth="1"/>
    <col min="7417" max="7417" width="27.42578125" style="201" customWidth="1"/>
    <col min="7418" max="7418" width="28" style="201" customWidth="1"/>
    <col min="7419" max="7421" width="0" style="201" hidden="1" customWidth="1"/>
    <col min="7422" max="7422" width="7.28515625" style="201" customWidth="1"/>
    <col min="7423" max="7423" width="6.140625" style="201" bestFit="1" customWidth="1"/>
    <col min="7424" max="7424" width="76.85546875" style="201"/>
    <col min="7425" max="7425" width="7.28515625" style="201" customWidth="1"/>
    <col min="7426" max="7426" width="6.140625" style="201" bestFit="1" customWidth="1"/>
    <col min="7427" max="7427" width="78" style="201" customWidth="1"/>
    <col min="7428" max="7428" width="20.7109375" style="201" customWidth="1"/>
    <col min="7429" max="7429" width="26" style="201" customWidth="1"/>
    <col min="7430" max="7430" width="37" style="201" bestFit="1" customWidth="1"/>
    <col min="7431" max="7439" width="0" style="201" hidden="1" customWidth="1"/>
    <col min="7440" max="7442" width="22.7109375" style="201" bestFit="1" customWidth="1"/>
    <col min="7443" max="7443" width="25.28515625" style="201" bestFit="1" customWidth="1"/>
    <col min="7444" max="7444" width="21" style="201" bestFit="1" customWidth="1"/>
    <col min="7445" max="7445" width="8.28515625" style="201" customWidth="1"/>
    <col min="7446" max="7446" width="19" style="201" bestFit="1" customWidth="1"/>
    <col min="7447" max="7447" width="20.5703125" style="201" bestFit="1" customWidth="1"/>
    <col min="7448" max="7448" width="19" style="201" customWidth="1"/>
    <col min="7449" max="7655" width="11.42578125" style="201" customWidth="1"/>
    <col min="7656" max="7658" width="7.28515625" style="201" customWidth="1"/>
    <col min="7659" max="7659" width="0" style="201" hidden="1" customWidth="1"/>
    <col min="7660" max="7660" width="7.28515625" style="201" customWidth="1"/>
    <col min="7661" max="7661" width="66.140625" style="201" customWidth="1"/>
    <col min="7662" max="7662" width="0" style="201" hidden="1" customWidth="1"/>
    <col min="7663" max="7663" width="28" style="201" customWidth="1"/>
    <col min="7664" max="7664" width="32.140625" style="201" customWidth="1"/>
    <col min="7665" max="7665" width="39.85546875" style="201" bestFit="1" customWidth="1"/>
    <col min="7666" max="7666" width="0" style="201" hidden="1" customWidth="1"/>
    <col min="7667" max="7667" width="7.28515625" style="201" customWidth="1"/>
    <col min="7668" max="7668" width="0" style="201" hidden="1" customWidth="1"/>
    <col min="7669" max="7669" width="7.28515625" style="201" customWidth="1"/>
    <col min="7670" max="7670" width="59.5703125" style="201" customWidth="1"/>
    <col min="7671" max="7671" width="0" style="201" hidden="1" customWidth="1"/>
    <col min="7672" max="7672" width="23.85546875" style="201" customWidth="1"/>
    <col min="7673" max="7673" width="27.42578125" style="201" customWidth="1"/>
    <col min="7674" max="7674" width="28" style="201" customWidth="1"/>
    <col min="7675" max="7677" width="0" style="201" hidden="1" customWidth="1"/>
    <col min="7678" max="7678" width="7.28515625" style="201" customWidth="1"/>
    <col min="7679" max="7679" width="6.140625" style="201" bestFit="1" customWidth="1"/>
    <col min="7680" max="7680" width="76.85546875" style="201"/>
    <col min="7681" max="7681" width="7.28515625" style="201" customWidth="1"/>
    <col min="7682" max="7682" width="6.140625" style="201" bestFit="1" customWidth="1"/>
    <col min="7683" max="7683" width="78" style="201" customWidth="1"/>
    <col min="7684" max="7684" width="20.7109375" style="201" customWidth="1"/>
    <col min="7685" max="7685" width="26" style="201" customWidth="1"/>
    <col min="7686" max="7686" width="37" style="201" bestFit="1" customWidth="1"/>
    <col min="7687" max="7695" width="0" style="201" hidden="1" customWidth="1"/>
    <col min="7696" max="7698" width="22.7109375" style="201" bestFit="1" customWidth="1"/>
    <col min="7699" max="7699" width="25.28515625" style="201" bestFit="1" customWidth="1"/>
    <col min="7700" max="7700" width="21" style="201" bestFit="1" customWidth="1"/>
    <col min="7701" max="7701" width="8.28515625" style="201" customWidth="1"/>
    <col min="7702" max="7702" width="19" style="201" bestFit="1" customWidth="1"/>
    <col min="7703" max="7703" width="20.5703125" style="201" bestFit="1" customWidth="1"/>
    <col min="7704" max="7704" width="19" style="201" customWidth="1"/>
    <col min="7705" max="7911" width="11.42578125" style="201" customWidth="1"/>
    <col min="7912" max="7914" width="7.28515625" style="201" customWidth="1"/>
    <col min="7915" max="7915" width="0" style="201" hidden="1" customWidth="1"/>
    <col min="7916" max="7916" width="7.28515625" style="201" customWidth="1"/>
    <col min="7917" max="7917" width="66.140625" style="201" customWidth="1"/>
    <col min="7918" max="7918" width="0" style="201" hidden="1" customWidth="1"/>
    <col min="7919" max="7919" width="28" style="201" customWidth="1"/>
    <col min="7920" max="7920" width="32.140625" style="201" customWidth="1"/>
    <col min="7921" max="7921" width="39.85546875" style="201" bestFit="1" customWidth="1"/>
    <col min="7922" max="7922" width="0" style="201" hidden="1" customWidth="1"/>
    <col min="7923" max="7923" width="7.28515625" style="201" customWidth="1"/>
    <col min="7924" max="7924" width="0" style="201" hidden="1" customWidth="1"/>
    <col min="7925" max="7925" width="7.28515625" style="201" customWidth="1"/>
    <col min="7926" max="7926" width="59.5703125" style="201" customWidth="1"/>
    <col min="7927" max="7927" width="0" style="201" hidden="1" customWidth="1"/>
    <col min="7928" max="7928" width="23.85546875" style="201" customWidth="1"/>
    <col min="7929" max="7929" width="27.42578125" style="201" customWidth="1"/>
    <col min="7930" max="7930" width="28" style="201" customWidth="1"/>
    <col min="7931" max="7933" width="0" style="201" hidden="1" customWidth="1"/>
    <col min="7934" max="7934" width="7.28515625" style="201" customWidth="1"/>
    <col min="7935" max="7935" width="6.140625" style="201" bestFit="1" customWidth="1"/>
    <col min="7936" max="7936" width="76.85546875" style="201"/>
    <col min="7937" max="7937" width="7.28515625" style="201" customWidth="1"/>
    <col min="7938" max="7938" width="6.140625" style="201" bestFit="1" customWidth="1"/>
    <col min="7939" max="7939" width="78" style="201" customWidth="1"/>
    <col min="7940" max="7940" width="20.7109375" style="201" customWidth="1"/>
    <col min="7941" max="7941" width="26" style="201" customWidth="1"/>
    <col min="7942" max="7942" width="37" style="201" bestFit="1" customWidth="1"/>
    <col min="7943" max="7951" width="0" style="201" hidden="1" customWidth="1"/>
    <col min="7952" max="7954" width="22.7109375" style="201" bestFit="1" customWidth="1"/>
    <col min="7955" max="7955" width="25.28515625" style="201" bestFit="1" customWidth="1"/>
    <col min="7956" max="7956" width="21" style="201" bestFit="1" customWidth="1"/>
    <col min="7957" max="7957" width="8.28515625" style="201" customWidth="1"/>
    <col min="7958" max="7958" width="19" style="201" bestFit="1" customWidth="1"/>
    <col min="7959" max="7959" width="20.5703125" style="201" bestFit="1" customWidth="1"/>
    <col min="7960" max="7960" width="19" style="201" customWidth="1"/>
    <col min="7961" max="8167" width="11.42578125" style="201" customWidth="1"/>
    <col min="8168" max="8170" width="7.28515625" style="201" customWidth="1"/>
    <col min="8171" max="8171" width="0" style="201" hidden="1" customWidth="1"/>
    <col min="8172" max="8172" width="7.28515625" style="201" customWidth="1"/>
    <col min="8173" max="8173" width="66.140625" style="201" customWidth="1"/>
    <col min="8174" max="8174" width="0" style="201" hidden="1" customWidth="1"/>
    <col min="8175" max="8175" width="28" style="201" customWidth="1"/>
    <col min="8176" max="8176" width="32.140625" style="201" customWidth="1"/>
    <col min="8177" max="8177" width="39.85546875" style="201" bestFit="1" customWidth="1"/>
    <col min="8178" max="8178" width="0" style="201" hidden="1" customWidth="1"/>
    <col min="8179" max="8179" width="7.28515625" style="201" customWidth="1"/>
    <col min="8180" max="8180" width="0" style="201" hidden="1" customWidth="1"/>
    <col min="8181" max="8181" width="7.28515625" style="201" customWidth="1"/>
    <col min="8182" max="8182" width="59.5703125" style="201" customWidth="1"/>
    <col min="8183" max="8183" width="0" style="201" hidden="1" customWidth="1"/>
    <col min="8184" max="8184" width="23.85546875" style="201" customWidth="1"/>
    <col min="8185" max="8185" width="27.42578125" style="201" customWidth="1"/>
    <col min="8186" max="8186" width="28" style="201" customWidth="1"/>
    <col min="8187" max="8189" width="0" style="201" hidden="1" customWidth="1"/>
    <col min="8190" max="8190" width="7.28515625" style="201" customWidth="1"/>
    <col min="8191" max="8191" width="6.140625" style="201" bestFit="1" customWidth="1"/>
    <col min="8192" max="8192" width="76.85546875" style="201"/>
    <col min="8193" max="8193" width="7.28515625" style="201" customWidth="1"/>
    <col min="8194" max="8194" width="6.140625" style="201" bestFit="1" customWidth="1"/>
    <col min="8195" max="8195" width="78" style="201" customWidth="1"/>
    <col min="8196" max="8196" width="20.7109375" style="201" customWidth="1"/>
    <col min="8197" max="8197" width="26" style="201" customWidth="1"/>
    <col min="8198" max="8198" width="37" style="201" bestFit="1" customWidth="1"/>
    <col min="8199" max="8207" width="0" style="201" hidden="1" customWidth="1"/>
    <col min="8208" max="8210" width="22.7109375" style="201" bestFit="1" customWidth="1"/>
    <col min="8211" max="8211" width="25.28515625" style="201" bestFit="1" customWidth="1"/>
    <col min="8212" max="8212" width="21" style="201" bestFit="1" customWidth="1"/>
    <col min="8213" max="8213" width="8.28515625" style="201" customWidth="1"/>
    <col min="8214" max="8214" width="19" style="201" bestFit="1" customWidth="1"/>
    <col min="8215" max="8215" width="20.5703125" style="201" bestFit="1" customWidth="1"/>
    <col min="8216" max="8216" width="19" style="201" customWidth="1"/>
    <col min="8217" max="8423" width="11.42578125" style="201" customWidth="1"/>
    <col min="8424" max="8426" width="7.28515625" style="201" customWidth="1"/>
    <col min="8427" max="8427" width="0" style="201" hidden="1" customWidth="1"/>
    <col min="8428" max="8428" width="7.28515625" style="201" customWidth="1"/>
    <col min="8429" max="8429" width="66.140625" style="201" customWidth="1"/>
    <col min="8430" max="8430" width="0" style="201" hidden="1" customWidth="1"/>
    <col min="8431" max="8431" width="28" style="201" customWidth="1"/>
    <col min="8432" max="8432" width="32.140625" style="201" customWidth="1"/>
    <col min="8433" max="8433" width="39.85546875" style="201" bestFit="1" customWidth="1"/>
    <col min="8434" max="8434" width="0" style="201" hidden="1" customWidth="1"/>
    <col min="8435" max="8435" width="7.28515625" style="201" customWidth="1"/>
    <col min="8436" max="8436" width="0" style="201" hidden="1" customWidth="1"/>
    <col min="8437" max="8437" width="7.28515625" style="201" customWidth="1"/>
    <col min="8438" max="8438" width="59.5703125" style="201" customWidth="1"/>
    <col min="8439" max="8439" width="0" style="201" hidden="1" customWidth="1"/>
    <col min="8440" max="8440" width="23.85546875" style="201" customWidth="1"/>
    <col min="8441" max="8441" width="27.42578125" style="201" customWidth="1"/>
    <col min="8442" max="8442" width="28" style="201" customWidth="1"/>
    <col min="8443" max="8445" width="0" style="201" hidden="1" customWidth="1"/>
    <col min="8446" max="8446" width="7.28515625" style="201" customWidth="1"/>
    <col min="8447" max="8447" width="6.140625" style="201" bestFit="1" customWidth="1"/>
    <col min="8448" max="8448" width="76.85546875" style="201"/>
    <col min="8449" max="8449" width="7.28515625" style="201" customWidth="1"/>
    <col min="8450" max="8450" width="6.140625" style="201" bestFit="1" customWidth="1"/>
    <col min="8451" max="8451" width="78" style="201" customWidth="1"/>
    <col min="8452" max="8452" width="20.7109375" style="201" customWidth="1"/>
    <col min="8453" max="8453" width="26" style="201" customWidth="1"/>
    <col min="8454" max="8454" width="37" style="201" bestFit="1" customWidth="1"/>
    <col min="8455" max="8463" width="0" style="201" hidden="1" customWidth="1"/>
    <col min="8464" max="8466" width="22.7109375" style="201" bestFit="1" customWidth="1"/>
    <col min="8467" max="8467" width="25.28515625" style="201" bestFit="1" customWidth="1"/>
    <col min="8468" max="8468" width="21" style="201" bestFit="1" customWidth="1"/>
    <col min="8469" max="8469" width="8.28515625" style="201" customWidth="1"/>
    <col min="8470" max="8470" width="19" style="201" bestFit="1" customWidth="1"/>
    <col min="8471" max="8471" width="20.5703125" style="201" bestFit="1" customWidth="1"/>
    <col min="8472" max="8472" width="19" style="201" customWidth="1"/>
    <col min="8473" max="8679" width="11.42578125" style="201" customWidth="1"/>
    <col min="8680" max="8682" width="7.28515625" style="201" customWidth="1"/>
    <col min="8683" max="8683" width="0" style="201" hidden="1" customWidth="1"/>
    <col min="8684" max="8684" width="7.28515625" style="201" customWidth="1"/>
    <col min="8685" max="8685" width="66.140625" style="201" customWidth="1"/>
    <col min="8686" max="8686" width="0" style="201" hidden="1" customWidth="1"/>
    <col min="8687" max="8687" width="28" style="201" customWidth="1"/>
    <col min="8688" max="8688" width="32.140625" style="201" customWidth="1"/>
    <col min="8689" max="8689" width="39.85546875" style="201" bestFit="1" customWidth="1"/>
    <col min="8690" max="8690" width="0" style="201" hidden="1" customWidth="1"/>
    <col min="8691" max="8691" width="7.28515625" style="201" customWidth="1"/>
    <col min="8692" max="8692" width="0" style="201" hidden="1" customWidth="1"/>
    <col min="8693" max="8693" width="7.28515625" style="201" customWidth="1"/>
    <col min="8694" max="8694" width="59.5703125" style="201" customWidth="1"/>
    <col min="8695" max="8695" width="0" style="201" hidden="1" customWidth="1"/>
    <col min="8696" max="8696" width="23.85546875" style="201" customWidth="1"/>
    <col min="8697" max="8697" width="27.42578125" style="201" customWidth="1"/>
    <col min="8698" max="8698" width="28" style="201" customWidth="1"/>
    <col min="8699" max="8701" width="0" style="201" hidden="1" customWidth="1"/>
    <col min="8702" max="8702" width="7.28515625" style="201" customWidth="1"/>
    <col min="8703" max="8703" width="6.140625" style="201" bestFit="1" customWidth="1"/>
    <col min="8704" max="8704" width="76.85546875" style="201"/>
    <col min="8705" max="8705" width="7.28515625" style="201" customWidth="1"/>
    <col min="8706" max="8706" width="6.140625" style="201" bestFit="1" customWidth="1"/>
    <col min="8707" max="8707" width="78" style="201" customWidth="1"/>
    <col min="8708" max="8708" width="20.7109375" style="201" customWidth="1"/>
    <col min="8709" max="8709" width="26" style="201" customWidth="1"/>
    <col min="8710" max="8710" width="37" style="201" bestFit="1" customWidth="1"/>
    <col min="8711" max="8719" width="0" style="201" hidden="1" customWidth="1"/>
    <col min="8720" max="8722" width="22.7109375" style="201" bestFit="1" customWidth="1"/>
    <col min="8723" max="8723" width="25.28515625" style="201" bestFit="1" customWidth="1"/>
    <col min="8724" max="8724" width="21" style="201" bestFit="1" customWidth="1"/>
    <col min="8725" max="8725" width="8.28515625" style="201" customWidth="1"/>
    <col min="8726" max="8726" width="19" style="201" bestFit="1" customWidth="1"/>
    <col min="8727" max="8727" width="20.5703125" style="201" bestFit="1" customWidth="1"/>
    <col min="8728" max="8728" width="19" style="201" customWidth="1"/>
    <col min="8729" max="8935" width="11.42578125" style="201" customWidth="1"/>
    <col min="8936" max="8938" width="7.28515625" style="201" customWidth="1"/>
    <col min="8939" max="8939" width="0" style="201" hidden="1" customWidth="1"/>
    <col min="8940" max="8940" width="7.28515625" style="201" customWidth="1"/>
    <col min="8941" max="8941" width="66.140625" style="201" customWidth="1"/>
    <col min="8942" max="8942" width="0" style="201" hidden="1" customWidth="1"/>
    <col min="8943" max="8943" width="28" style="201" customWidth="1"/>
    <col min="8944" max="8944" width="32.140625" style="201" customWidth="1"/>
    <col min="8945" max="8945" width="39.85546875" style="201" bestFit="1" customWidth="1"/>
    <col min="8946" max="8946" width="0" style="201" hidden="1" customWidth="1"/>
    <col min="8947" max="8947" width="7.28515625" style="201" customWidth="1"/>
    <col min="8948" max="8948" width="0" style="201" hidden="1" customWidth="1"/>
    <col min="8949" max="8949" width="7.28515625" style="201" customWidth="1"/>
    <col min="8950" max="8950" width="59.5703125" style="201" customWidth="1"/>
    <col min="8951" max="8951" width="0" style="201" hidden="1" customWidth="1"/>
    <col min="8952" max="8952" width="23.85546875" style="201" customWidth="1"/>
    <col min="8953" max="8953" width="27.42578125" style="201" customWidth="1"/>
    <col min="8954" max="8954" width="28" style="201" customWidth="1"/>
    <col min="8955" max="8957" width="0" style="201" hidden="1" customWidth="1"/>
    <col min="8958" max="8958" width="7.28515625" style="201" customWidth="1"/>
    <col min="8959" max="8959" width="6.140625" style="201" bestFit="1" customWidth="1"/>
    <col min="8960" max="8960" width="76.85546875" style="201"/>
    <col min="8961" max="8961" width="7.28515625" style="201" customWidth="1"/>
    <col min="8962" max="8962" width="6.140625" style="201" bestFit="1" customWidth="1"/>
    <col min="8963" max="8963" width="78" style="201" customWidth="1"/>
    <col min="8964" max="8964" width="20.7109375" style="201" customWidth="1"/>
    <col min="8965" max="8965" width="26" style="201" customWidth="1"/>
    <col min="8966" max="8966" width="37" style="201" bestFit="1" customWidth="1"/>
    <col min="8967" max="8975" width="0" style="201" hidden="1" customWidth="1"/>
    <col min="8976" max="8978" width="22.7109375" style="201" bestFit="1" customWidth="1"/>
    <col min="8979" max="8979" width="25.28515625" style="201" bestFit="1" customWidth="1"/>
    <col min="8980" max="8980" width="21" style="201" bestFit="1" customWidth="1"/>
    <col min="8981" max="8981" width="8.28515625" style="201" customWidth="1"/>
    <col min="8982" max="8982" width="19" style="201" bestFit="1" customWidth="1"/>
    <col min="8983" max="8983" width="20.5703125" style="201" bestFit="1" customWidth="1"/>
    <col min="8984" max="8984" width="19" style="201" customWidth="1"/>
    <col min="8985" max="9191" width="11.42578125" style="201" customWidth="1"/>
    <col min="9192" max="9194" width="7.28515625" style="201" customWidth="1"/>
    <col min="9195" max="9195" width="0" style="201" hidden="1" customWidth="1"/>
    <col min="9196" max="9196" width="7.28515625" style="201" customWidth="1"/>
    <col min="9197" max="9197" width="66.140625" style="201" customWidth="1"/>
    <col min="9198" max="9198" width="0" style="201" hidden="1" customWidth="1"/>
    <col min="9199" max="9199" width="28" style="201" customWidth="1"/>
    <col min="9200" max="9200" width="32.140625" style="201" customWidth="1"/>
    <col min="9201" max="9201" width="39.85546875" style="201" bestFit="1" customWidth="1"/>
    <col min="9202" max="9202" width="0" style="201" hidden="1" customWidth="1"/>
    <col min="9203" max="9203" width="7.28515625" style="201" customWidth="1"/>
    <col min="9204" max="9204" width="0" style="201" hidden="1" customWidth="1"/>
    <col min="9205" max="9205" width="7.28515625" style="201" customWidth="1"/>
    <col min="9206" max="9206" width="59.5703125" style="201" customWidth="1"/>
    <col min="9207" max="9207" width="0" style="201" hidden="1" customWidth="1"/>
    <col min="9208" max="9208" width="23.85546875" style="201" customWidth="1"/>
    <col min="9209" max="9209" width="27.42578125" style="201" customWidth="1"/>
    <col min="9210" max="9210" width="28" style="201" customWidth="1"/>
    <col min="9211" max="9213" width="0" style="201" hidden="1" customWidth="1"/>
    <col min="9214" max="9214" width="7.28515625" style="201" customWidth="1"/>
    <col min="9215" max="9215" width="6.140625" style="201" bestFit="1" customWidth="1"/>
    <col min="9216" max="9216" width="76.85546875" style="201"/>
    <col min="9217" max="9217" width="7.28515625" style="201" customWidth="1"/>
    <col min="9218" max="9218" width="6.140625" style="201" bestFit="1" customWidth="1"/>
    <col min="9219" max="9219" width="78" style="201" customWidth="1"/>
    <col min="9220" max="9220" width="20.7109375" style="201" customWidth="1"/>
    <col min="9221" max="9221" width="26" style="201" customWidth="1"/>
    <col min="9222" max="9222" width="37" style="201" bestFit="1" customWidth="1"/>
    <col min="9223" max="9231" width="0" style="201" hidden="1" customWidth="1"/>
    <col min="9232" max="9234" width="22.7109375" style="201" bestFit="1" customWidth="1"/>
    <col min="9235" max="9235" width="25.28515625" style="201" bestFit="1" customWidth="1"/>
    <col min="9236" max="9236" width="21" style="201" bestFit="1" customWidth="1"/>
    <col min="9237" max="9237" width="8.28515625" style="201" customWidth="1"/>
    <col min="9238" max="9238" width="19" style="201" bestFit="1" customWidth="1"/>
    <col min="9239" max="9239" width="20.5703125" style="201" bestFit="1" customWidth="1"/>
    <col min="9240" max="9240" width="19" style="201" customWidth="1"/>
    <col min="9241" max="9447" width="11.42578125" style="201" customWidth="1"/>
    <col min="9448" max="9450" width="7.28515625" style="201" customWidth="1"/>
    <col min="9451" max="9451" width="0" style="201" hidden="1" customWidth="1"/>
    <col min="9452" max="9452" width="7.28515625" style="201" customWidth="1"/>
    <col min="9453" max="9453" width="66.140625" style="201" customWidth="1"/>
    <col min="9454" max="9454" width="0" style="201" hidden="1" customWidth="1"/>
    <col min="9455" max="9455" width="28" style="201" customWidth="1"/>
    <col min="9456" max="9456" width="32.140625" style="201" customWidth="1"/>
    <col min="9457" max="9457" width="39.85546875" style="201" bestFit="1" customWidth="1"/>
    <col min="9458" max="9458" width="0" style="201" hidden="1" customWidth="1"/>
    <col min="9459" max="9459" width="7.28515625" style="201" customWidth="1"/>
    <col min="9460" max="9460" width="0" style="201" hidden="1" customWidth="1"/>
    <col min="9461" max="9461" width="7.28515625" style="201" customWidth="1"/>
    <col min="9462" max="9462" width="59.5703125" style="201" customWidth="1"/>
    <col min="9463" max="9463" width="0" style="201" hidden="1" customWidth="1"/>
    <col min="9464" max="9464" width="23.85546875" style="201" customWidth="1"/>
    <col min="9465" max="9465" width="27.42578125" style="201" customWidth="1"/>
    <col min="9466" max="9466" width="28" style="201" customWidth="1"/>
    <col min="9467" max="9469" width="0" style="201" hidden="1" customWidth="1"/>
    <col min="9470" max="9470" width="7.28515625" style="201" customWidth="1"/>
    <col min="9471" max="9471" width="6.140625" style="201" bestFit="1" customWidth="1"/>
    <col min="9472" max="9472" width="76.85546875" style="201"/>
    <col min="9473" max="9473" width="7.28515625" style="201" customWidth="1"/>
    <col min="9474" max="9474" width="6.140625" style="201" bestFit="1" customWidth="1"/>
    <col min="9475" max="9475" width="78" style="201" customWidth="1"/>
    <col min="9476" max="9476" width="20.7109375" style="201" customWidth="1"/>
    <col min="9477" max="9477" width="26" style="201" customWidth="1"/>
    <col min="9478" max="9478" width="37" style="201" bestFit="1" customWidth="1"/>
    <col min="9479" max="9487" width="0" style="201" hidden="1" customWidth="1"/>
    <col min="9488" max="9490" width="22.7109375" style="201" bestFit="1" customWidth="1"/>
    <col min="9491" max="9491" width="25.28515625" style="201" bestFit="1" customWidth="1"/>
    <col min="9492" max="9492" width="21" style="201" bestFit="1" customWidth="1"/>
    <col min="9493" max="9493" width="8.28515625" style="201" customWidth="1"/>
    <col min="9494" max="9494" width="19" style="201" bestFit="1" customWidth="1"/>
    <col min="9495" max="9495" width="20.5703125" style="201" bestFit="1" customWidth="1"/>
    <col min="9496" max="9496" width="19" style="201" customWidth="1"/>
    <col min="9497" max="9703" width="11.42578125" style="201" customWidth="1"/>
    <col min="9704" max="9706" width="7.28515625" style="201" customWidth="1"/>
    <col min="9707" max="9707" width="0" style="201" hidden="1" customWidth="1"/>
    <col min="9708" max="9708" width="7.28515625" style="201" customWidth="1"/>
    <col min="9709" max="9709" width="66.140625" style="201" customWidth="1"/>
    <col min="9710" max="9710" width="0" style="201" hidden="1" customWidth="1"/>
    <col min="9711" max="9711" width="28" style="201" customWidth="1"/>
    <col min="9712" max="9712" width="32.140625" style="201" customWidth="1"/>
    <col min="9713" max="9713" width="39.85546875" style="201" bestFit="1" customWidth="1"/>
    <col min="9714" max="9714" width="0" style="201" hidden="1" customWidth="1"/>
    <col min="9715" max="9715" width="7.28515625" style="201" customWidth="1"/>
    <col min="9716" max="9716" width="0" style="201" hidden="1" customWidth="1"/>
    <col min="9717" max="9717" width="7.28515625" style="201" customWidth="1"/>
    <col min="9718" max="9718" width="59.5703125" style="201" customWidth="1"/>
    <col min="9719" max="9719" width="0" style="201" hidden="1" customWidth="1"/>
    <col min="9720" max="9720" width="23.85546875" style="201" customWidth="1"/>
    <col min="9721" max="9721" width="27.42578125" style="201" customWidth="1"/>
    <col min="9722" max="9722" width="28" style="201" customWidth="1"/>
    <col min="9723" max="9725" width="0" style="201" hidden="1" customWidth="1"/>
    <col min="9726" max="9726" width="7.28515625" style="201" customWidth="1"/>
    <col min="9727" max="9727" width="6.140625" style="201" bestFit="1" customWidth="1"/>
    <col min="9728" max="9728" width="76.85546875" style="201"/>
    <col min="9729" max="9729" width="7.28515625" style="201" customWidth="1"/>
    <col min="9730" max="9730" width="6.140625" style="201" bestFit="1" customWidth="1"/>
    <col min="9731" max="9731" width="78" style="201" customWidth="1"/>
    <col min="9732" max="9732" width="20.7109375" style="201" customWidth="1"/>
    <col min="9733" max="9733" width="26" style="201" customWidth="1"/>
    <col min="9734" max="9734" width="37" style="201" bestFit="1" customWidth="1"/>
    <col min="9735" max="9743" width="0" style="201" hidden="1" customWidth="1"/>
    <col min="9744" max="9746" width="22.7109375" style="201" bestFit="1" customWidth="1"/>
    <col min="9747" max="9747" width="25.28515625" style="201" bestFit="1" customWidth="1"/>
    <col min="9748" max="9748" width="21" style="201" bestFit="1" customWidth="1"/>
    <col min="9749" max="9749" width="8.28515625" style="201" customWidth="1"/>
    <col min="9750" max="9750" width="19" style="201" bestFit="1" customWidth="1"/>
    <col min="9751" max="9751" width="20.5703125" style="201" bestFit="1" customWidth="1"/>
    <col min="9752" max="9752" width="19" style="201" customWidth="1"/>
    <col min="9753" max="9959" width="11.42578125" style="201" customWidth="1"/>
    <col min="9960" max="9962" width="7.28515625" style="201" customWidth="1"/>
    <col min="9963" max="9963" width="0" style="201" hidden="1" customWidth="1"/>
    <col min="9964" max="9964" width="7.28515625" style="201" customWidth="1"/>
    <col min="9965" max="9965" width="66.140625" style="201" customWidth="1"/>
    <col min="9966" max="9966" width="0" style="201" hidden="1" customWidth="1"/>
    <col min="9967" max="9967" width="28" style="201" customWidth="1"/>
    <col min="9968" max="9968" width="32.140625" style="201" customWidth="1"/>
    <col min="9969" max="9969" width="39.85546875" style="201" bestFit="1" customWidth="1"/>
    <col min="9970" max="9970" width="0" style="201" hidden="1" customWidth="1"/>
    <col min="9971" max="9971" width="7.28515625" style="201" customWidth="1"/>
    <col min="9972" max="9972" width="0" style="201" hidden="1" customWidth="1"/>
    <col min="9973" max="9973" width="7.28515625" style="201" customWidth="1"/>
    <col min="9974" max="9974" width="59.5703125" style="201" customWidth="1"/>
    <col min="9975" max="9975" width="0" style="201" hidden="1" customWidth="1"/>
    <col min="9976" max="9976" width="23.85546875" style="201" customWidth="1"/>
    <col min="9977" max="9977" width="27.42578125" style="201" customWidth="1"/>
    <col min="9978" max="9978" width="28" style="201" customWidth="1"/>
    <col min="9979" max="9981" width="0" style="201" hidden="1" customWidth="1"/>
    <col min="9982" max="9982" width="7.28515625" style="201" customWidth="1"/>
    <col min="9983" max="9983" width="6.140625" style="201" bestFit="1" customWidth="1"/>
    <col min="9984" max="9984" width="76.85546875" style="201"/>
    <col min="9985" max="9985" width="7.28515625" style="201" customWidth="1"/>
    <col min="9986" max="9986" width="6.140625" style="201" bestFit="1" customWidth="1"/>
    <col min="9987" max="9987" width="78" style="201" customWidth="1"/>
    <col min="9988" max="9988" width="20.7109375" style="201" customWidth="1"/>
    <col min="9989" max="9989" width="26" style="201" customWidth="1"/>
    <col min="9990" max="9990" width="37" style="201" bestFit="1" customWidth="1"/>
    <col min="9991" max="9999" width="0" style="201" hidden="1" customWidth="1"/>
    <col min="10000" max="10002" width="22.7109375" style="201" bestFit="1" customWidth="1"/>
    <col min="10003" max="10003" width="25.28515625" style="201" bestFit="1" customWidth="1"/>
    <col min="10004" max="10004" width="21" style="201" bestFit="1" customWidth="1"/>
    <col min="10005" max="10005" width="8.28515625" style="201" customWidth="1"/>
    <col min="10006" max="10006" width="19" style="201" bestFit="1" customWidth="1"/>
    <col min="10007" max="10007" width="20.5703125" style="201" bestFit="1" customWidth="1"/>
    <col min="10008" max="10008" width="19" style="201" customWidth="1"/>
    <col min="10009" max="10215" width="11.42578125" style="201" customWidth="1"/>
    <col min="10216" max="10218" width="7.28515625" style="201" customWidth="1"/>
    <col min="10219" max="10219" width="0" style="201" hidden="1" customWidth="1"/>
    <col min="10220" max="10220" width="7.28515625" style="201" customWidth="1"/>
    <col min="10221" max="10221" width="66.140625" style="201" customWidth="1"/>
    <col min="10222" max="10222" width="0" style="201" hidden="1" customWidth="1"/>
    <col min="10223" max="10223" width="28" style="201" customWidth="1"/>
    <col min="10224" max="10224" width="32.140625" style="201" customWidth="1"/>
    <col min="10225" max="10225" width="39.85546875" style="201" bestFit="1" customWidth="1"/>
    <col min="10226" max="10226" width="0" style="201" hidden="1" customWidth="1"/>
    <col min="10227" max="10227" width="7.28515625" style="201" customWidth="1"/>
    <col min="10228" max="10228" width="0" style="201" hidden="1" customWidth="1"/>
    <col min="10229" max="10229" width="7.28515625" style="201" customWidth="1"/>
    <col min="10230" max="10230" width="59.5703125" style="201" customWidth="1"/>
    <col min="10231" max="10231" width="0" style="201" hidden="1" customWidth="1"/>
    <col min="10232" max="10232" width="23.85546875" style="201" customWidth="1"/>
    <col min="10233" max="10233" width="27.42578125" style="201" customWidth="1"/>
    <col min="10234" max="10234" width="28" style="201" customWidth="1"/>
    <col min="10235" max="10237" width="0" style="201" hidden="1" customWidth="1"/>
    <col min="10238" max="10238" width="7.28515625" style="201" customWidth="1"/>
    <col min="10239" max="10239" width="6.140625" style="201" bestFit="1" customWidth="1"/>
    <col min="10240" max="10240" width="76.85546875" style="201"/>
    <col min="10241" max="10241" width="7.28515625" style="201" customWidth="1"/>
    <col min="10242" max="10242" width="6.140625" style="201" bestFit="1" customWidth="1"/>
    <col min="10243" max="10243" width="78" style="201" customWidth="1"/>
    <col min="10244" max="10244" width="20.7109375" style="201" customWidth="1"/>
    <col min="10245" max="10245" width="26" style="201" customWidth="1"/>
    <col min="10246" max="10246" width="37" style="201" bestFit="1" customWidth="1"/>
    <col min="10247" max="10255" width="0" style="201" hidden="1" customWidth="1"/>
    <col min="10256" max="10258" width="22.7109375" style="201" bestFit="1" customWidth="1"/>
    <col min="10259" max="10259" width="25.28515625" style="201" bestFit="1" customWidth="1"/>
    <col min="10260" max="10260" width="21" style="201" bestFit="1" customWidth="1"/>
    <col min="10261" max="10261" width="8.28515625" style="201" customWidth="1"/>
    <col min="10262" max="10262" width="19" style="201" bestFit="1" customWidth="1"/>
    <col min="10263" max="10263" width="20.5703125" style="201" bestFit="1" customWidth="1"/>
    <col min="10264" max="10264" width="19" style="201" customWidth="1"/>
    <col min="10265" max="10471" width="11.42578125" style="201" customWidth="1"/>
    <col min="10472" max="10474" width="7.28515625" style="201" customWidth="1"/>
    <col min="10475" max="10475" width="0" style="201" hidden="1" customWidth="1"/>
    <col min="10476" max="10476" width="7.28515625" style="201" customWidth="1"/>
    <col min="10477" max="10477" width="66.140625" style="201" customWidth="1"/>
    <col min="10478" max="10478" width="0" style="201" hidden="1" customWidth="1"/>
    <col min="10479" max="10479" width="28" style="201" customWidth="1"/>
    <col min="10480" max="10480" width="32.140625" style="201" customWidth="1"/>
    <col min="10481" max="10481" width="39.85546875" style="201" bestFit="1" customWidth="1"/>
    <col min="10482" max="10482" width="0" style="201" hidden="1" customWidth="1"/>
    <col min="10483" max="10483" width="7.28515625" style="201" customWidth="1"/>
    <col min="10484" max="10484" width="0" style="201" hidden="1" customWidth="1"/>
    <col min="10485" max="10485" width="7.28515625" style="201" customWidth="1"/>
    <col min="10486" max="10486" width="59.5703125" style="201" customWidth="1"/>
    <col min="10487" max="10487" width="0" style="201" hidden="1" customWidth="1"/>
    <col min="10488" max="10488" width="23.85546875" style="201" customWidth="1"/>
    <col min="10489" max="10489" width="27.42578125" style="201" customWidth="1"/>
    <col min="10490" max="10490" width="28" style="201" customWidth="1"/>
    <col min="10491" max="10493" width="0" style="201" hidden="1" customWidth="1"/>
    <col min="10494" max="10494" width="7.28515625" style="201" customWidth="1"/>
    <col min="10495" max="10495" width="6.140625" style="201" bestFit="1" customWidth="1"/>
    <col min="10496" max="10496" width="76.85546875" style="201"/>
    <col min="10497" max="10497" width="7.28515625" style="201" customWidth="1"/>
    <col min="10498" max="10498" width="6.140625" style="201" bestFit="1" customWidth="1"/>
    <col min="10499" max="10499" width="78" style="201" customWidth="1"/>
    <col min="10500" max="10500" width="20.7109375" style="201" customWidth="1"/>
    <col min="10501" max="10501" width="26" style="201" customWidth="1"/>
    <col min="10502" max="10502" width="37" style="201" bestFit="1" customWidth="1"/>
    <col min="10503" max="10511" width="0" style="201" hidden="1" customWidth="1"/>
    <col min="10512" max="10514" width="22.7109375" style="201" bestFit="1" customWidth="1"/>
    <col min="10515" max="10515" width="25.28515625" style="201" bestFit="1" customWidth="1"/>
    <col min="10516" max="10516" width="21" style="201" bestFit="1" customWidth="1"/>
    <col min="10517" max="10517" width="8.28515625" style="201" customWidth="1"/>
    <col min="10518" max="10518" width="19" style="201" bestFit="1" customWidth="1"/>
    <col min="10519" max="10519" width="20.5703125" style="201" bestFit="1" customWidth="1"/>
    <col min="10520" max="10520" width="19" style="201" customWidth="1"/>
    <col min="10521" max="10727" width="11.42578125" style="201" customWidth="1"/>
    <col min="10728" max="10730" width="7.28515625" style="201" customWidth="1"/>
    <col min="10731" max="10731" width="0" style="201" hidden="1" customWidth="1"/>
    <col min="10732" max="10732" width="7.28515625" style="201" customWidth="1"/>
    <col min="10733" max="10733" width="66.140625" style="201" customWidth="1"/>
    <col min="10734" max="10734" width="0" style="201" hidden="1" customWidth="1"/>
    <col min="10735" max="10735" width="28" style="201" customWidth="1"/>
    <col min="10736" max="10736" width="32.140625" style="201" customWidth="1"/>
    <col min="10737" max="10737" width="39.85546875" style="201" bestFit="1" customWidth="1"/>
    <col min="10738" max="10738" width="0" style="201" hidden="1" customWidth="1"/>
    <col min="10739" max="10739" width="7.28515625" style="201" customWidth="1"/>
    <col min="10740" max="10740" width="0" style="201" hidden="1" customWidth="1"/>
    <col min="10741" max="10741" width="7.28515625" style="201" customWidth="1"/>
    <col min="10742" max="10742" width="59.5703125" style="201" customWidth="1"/>
    <col min="10743" max="10743" width="0" style="201" hidden="1" customWidth="1"/>
    <col min="10744" max="10744" width="23.85546875" style="201" customWidth="1"/>
    <col min="10745" max="10745" width="27.42578125" style="201" customWidth="1"/>
    <col min="10746" max="10746" width="28" style="201" customWidth="1"/>
    <col min="10747" max="10749" width="0" style="201" hidden="1" customWidth="1"/>
    <col min="10750" max="10750" width="7.28515625" style="201" customWidth="1"/>
    <col min="10751" max="10751" width="6.140625" style="201" bestFit="1" customWidth="1"/>
    <col min="10752" max="10752" width="76.85546875" style="201"/>
    <col min="10753" max="10753" width="7.28515625" style="201" customWidth="1"/>
    <col min="10754" max="10754" width="6.140625" style="201" bestFit="1" customWidth="1"/>
    <col min="10755" max="10755" width="78" style="201" customWidth="1"/>
    <col min="10756" max="10756" width="20.7109375" style="201" customWidth="1"/>
    <col min="10757" max="10757" width="26" style="201" customWidth="1"/>
    <col min="10758" max="10758" width="37" style="201" bestFit="1" customWidth="1"/>
    <col min="10759" max="10767" width="0" style="201" hidden="1" customWidth="1"/>
    <col min="10768" max="10770" width="22.7109375" style="201" bestFit="1" customWidth="1"/>
    <col min="10771" max="10771" width="25.28515625" style="201" bestFit="1" customWidth="1"/>
    <col min="10772" max="10772" width="21" style="201" bestFit="1" customWidth="1"/>
    <col min="10773" max="10773" width="8.28515625" style="201" customWidth="1"/>
    <col min="10774" max="10774" width="19" style="201" bestFit="1" customWidth="1"/>
    <col min="10775" max="10775" width="20.5703125" style="201" bestFit="1" customWidth="1"/>
    <col min="10776" max="10776" width="19" style="201" customWidth="1"/>
    <col min="10777" max="10983" width="11.42578125" style="201" customWidth="1"/>
    <col min="10984" max="10986" width="7.28515625" style="201" customWidth="1"/>
    <col min="10987" max="10987" width="0" style="201" hidden="1" customWidth="1"/>
    <col min="10988" max="10988" width="7.28515625" style="201" customWidth="1"/>
    <col min="10989" max="10989" width="66.140625" style="201" customWidth="1"/>
    <col min="10990" max="10990" width="0" style="201" hidden="1" customWidth="1"/>
    <col min="10991" max="10991" width="28" style="201" customWidth="1"/>
    <col min="10992" max="10992" width="32.140625" style="201" customWidth="1"/>
    <col min="10993" max="10993" width="39.85546875" style="201" bestFit="1" customWidth="1"/>
    <col min="10994" max="10994" width="0" style="201" hidden="1" customWidth="1"/>
    <col min="10995" max="10995" width="7.28515625" style="201" customWidth="1"/>
    <col min="10996" max="10996" width="0" style="201" hidden="1" customWidth="1"/>
    <col min="10997" max="10997" width="7.28515625" style="201" customWidth="1"/>
    <col min="10998" max="10998" width="59.5703125" style="201" customWidth="1"/>
    <col min="10999" max="10999" width="0" style="201" hidden="1" customWidth="1"/>
    <col min="11000" max="11000" width="23.85546875" style="201" customWidth="1"/>
    <col min="11001" max="11001" width="27.42578125" style="201" customWidth="1"/>
    <col min="11002" max="11002" width="28" style="201" customWidth="1"/>
    <col min="11003" max="11005" width="0" style="201" hidden="1" customWidth="1"/>
    <col min="11006" max="11006" width="7.28515625" style="201" customWidth="1"/>
    <col min="11007" max="11007" width="6.140625" style="201" bestFit="1" customWidth="1"/>
    <col min="11008" max="11008" width="76.85546875" style="201"/>
    <col min="11009" max="11009" width="7.28515625" style="201" customWidth="1"/>
    <col min="11010" max="11010" width="6.140625" style="201" bestFit="1" customWidth="1"/>
    <col min="11011" max="11011" width="78" style="201" customWidth="1"/>
    <col min="11012" max="11012" width="20.7109375" style="201" customWidth="1"/>
    <col min="11013" max="11013" width="26" style="201" customWidth="1"/>
    <col min="11014" max="11014" width="37" style="201" bestFit="1" customWidth="1"/>
    <col min="11015" max="11023" width="0" style="201" hidden="1" customWidth="1"/>
    <col min="11024" max="11026" width="22.7109375" style="201" bestFit="1" customWidth="1"/>
    <col min="11027" max="11027" width="25.28515625" style="201" bestFit="1" customWidth="1"/>
    <col min="11028" max="11028" width="21" style="201" bestFit="1" customWidth="1"/>
    <col min="11029" max="11029" width="8.28515625" style="201" customWidth="1"/>
    <col min="11030" max="11030" width="19" style="201" bestFit="1" customWidth="1"/>
    <col min="11031" max="11031" width="20.5703125" style="201" bestFit="1" customWidth="1"/>
    <col min="11032" max="11032" width="19" style="201" customWidth="1"/>
    <col min="11033" max="11239" width="11.42578125" style="201" customWidth="1"/>
    <col min="11240" max="11242" width="7.28515625" style="201" customWidth="1"/>
    <col min="11243" max="11243" width="0" style="201" hidden="1" customWidth="1"/>
    <col min="11244" max="11244" width="7.28515625" style="201" customWidth="1"/>
    <col min="11245" max="11245" width="66.140625" style="201" customWidth="1"/>
    <col min="11246" max="11246" width="0" style="201" hidden="1" customWidth="1"/>
    <col min="11247" max="11247" width="28" style="201" customWidth="1"/>
    <col min="11248" max="11248" width="32.140625" style="201" customWidth="1"/>
    <col min="11249" max="11249" width="39.85546875" style="201" bestFit="1" customWidth="1"/>
    <col min="11250" max="11250" width="0" style="201" hidden="1" customWidth="1"/>
    <col min="11251" max="11251" width="7.28515625" style="201" customWidth="1"/>
    <col min="11252" max="11252" width="0" style="201" hidden="1" customWidth="1"/>
    <col min="11253" max="11253" width="7.28515625" style="201" customWidth="1"/>
    <col min="11254" max="11254" width="59.5703125" style="201" customWidth="1"/>
    <col min="11255" max="11255" width="0" style="201" hidden="1" customWidth="1"/>
    <col min="11256" max="11256" width="23.85546875" style="201" customWidth="1"/>
    <col min="11257" max="11257" width="27.42578125" style="201" customWidth="1"/>
    <col min="11258" max="11258" width="28" style="201" customWidth="1"/>
    <col min="11259" max="11261" width="0" style="201" hidden="1" customWidth="1"/>
    <col min="11262" max="11262" width="7.28515625" style="201" customWidth="1"/>
    <col min="11263" max="11263" width="6.140625" style="201" bestFit="1" customWidth="1"/>
    <col min="11264" max="11264" width="76.85546875" style="201"/>
    <col min="11265" max="11265" width="7.28515625" style="201" customWidth="1"/>
    <col min="11266" max="11266" width="6.140625" style="201" bestFit="1" customWidth="1"/>
    <col min="11267" max="11267" width="78" style="201" customWidth="1"/>
    <col min="11268" max="11268" width="20.7109375" style="201" customWidth="1"/>
    <col min="11269" max="11269" width="26" style="201" customWidth="1"/>
    <col min="11270" max="11270" width="37" style="201" bestFit="1" customWidth="1"/>
    <col min="11271" max="11279" width="0" style="201" hidden="1" customWidth="1"/>
    <col min="11280" max="11282" width="22.7109375" style="201" bestFit="1" customWidth="1"/>
    <col min="11283" max="11283" width="25.28515625" style="201" bestFit="1" customWidth="1"/>
    <col min="11284" max="11284" width="21" style="201" bestFit="1" customWidth="1"/>
    <col min="11285" max="11285" width="8.28515625" style="201" customWidth="1"/>
    <col min="11286" max="11286" width="19" style="201" bestFit="1" customWidth="1"/>
    <col min="11287" max="11287" width="20.5703125" style="201" bestFit="1" customWidth="1"/>
    <col min="11288" max="11288" width="19" style="201" customWidth="1"/>
    <col min="11289" max="11495" width="11.42578125" style="201" customWidth="1"/>
    <col min="11496" max="11498" width="7.28515625" style="201" customWidth="1"/>
    <col min="11499" max="11499" width="0" style="201" hidden="1" customWidth="1"/>
    <col min="11500" max="11500" width="7.28515625" style="201" customWidth="1"/>
    <col min="11501" max="11501" width="66.140625" style="201" customWidth="1"/>
    <col min="11502" max="11502" width="0" style="201" hidden="1" customWidth="1"/>
    <col min="11503" max="11503" width="28" style="201" customWidth="1"/>
    <col min="11504" max="11504" width="32.140625" style="201" customWidth="1"/>
    <col min="11505" max="11505" width="39.85546875" style="201" bestFit="1" customWidth="1"/>
    <col min="11506" max="11506" width="0" style="201" hidden="1" customWidth="1"/>
    <col min="11507" max="11507" width="7.28515625" style="201" customWidth="1"/>
    <col min="11508" max="11508" width="0" style="201" hidden="1" customWidth="1"/>
    <col min="11509" max="11509" width="7.28515625" style="201" customWidth="1"/>
    <col min="11510" max="11510" width="59.5703125" style="201" customWidth="1"/>
    <col min="11511" max="11511" width="0" style="201" hidden="1" customWidth="1"/>
    <col min="11512" max="11512" width="23.85546875" style="201" customWidth="1"/>
    <col min="11513" max="11513" width="27.42578125" style="201" customWidth="1"/>
    <col min="11514" max="11514" width="28" style="201" customWidth="1"/>
    <col min="11515" max="11517" width="0" style="201" hidden="1" customWidth="1"/>
    <col min="11518" max="11518" width="7.28515625" style="201" customWidth="1"/>
    <col min="11519" max="11519" width="6.140625" style="201" bestFit="1" customWidth="1"/>
    <col min="11520" max="11520" width="76.85546875" style="201"/>
    <col min="11521" max="11521" width="7.28515625" style="201" customWidth="1"/>
    <col min="11522" max="11522" width="6.140625" style="201" bestFit="1" customWidth="1"/>
    <col min="11523" max="11523" width="78" style="201" customWidth="1"/>
    <col min="11524" max="11524" width="20.7109375" style="201" customWidth="1"/>
    <col min="11525" max="11525" width="26" style="201" customWidth="1"/>
    <col min="11526" max="11526" width="37" style="201" bestFit="1" customWidth="1"/>
    <col min="11527" max="11535" width="0" style="201" hidden="1" customWidth="1"/>
    <col min="11536" max="11538" width="22.7109375" style="201" bestFit="1" customWidth="1"/>
    <col min="11539" max="11539" width="25.28515625" style="201" bestFit="1" customWidth="1"/>
    <col min="11540" max="11540" width="21" style="201" bestFit="1" customWidth="1"/>
    <col min="11541" max="11541" width="8.28515625" style="201" customWidth="1"/>
    <col min="11542" max="11542" width="19" style="201" bestFit="1" customWidth="1"/>
    <col min="11543" max="11543" width="20.5703125" style="201" bestFit="1" customWidth="1"/>
    <col min="11544" max="11544" width="19" style="201" customWidth="1"/>
    <col min="11545" max="11751" width="11.42578125" style="201" customWidth="1"/>
    <col min="11752" max="11754" width="7.28515625" style="201" customWidth="1"/>
    <col min="11755" max="11755" width="0" style="201" hidden="1" customWidth="1"/>
    <col min="11756" max="11756" width="7.28515625" style="201" customWidth="1"/>
    <col min="11757" max="11757" width="66.140625" style="201" customWidth="1"/>
    <col min="11758" max="11758" width="0" style="201" hidden="1" customWidth="1"/>
    <col min="11759" max="11759" width="28" style="201" customWidth="1"/>
    <col min="11760" max="11760" width="32.140625" style="201" customWidth="1"/>
    <col min="11761" max="11761" width="39.85546875" style="201" bestFit="1" customWidth="1"/>
    <col min="11762" max="11762" width="0" style="201" hidden="1" customWidth="1"/>
    <col min="11763" max="11763" width="7.28515625" style="201" customWidth="1"/>
    <col min="11764" max="11764" width="0" style="201" hidden="1" customWidth="1"/>
    <col min="11765" max="11765" width="7.28515625" style="201" customWidth="1"/>
    <col min="11766" max="11766" width="59.5703125" style="201" customWidth="1"/>
    <col min="11767" max="11767" width="0" style="201" hidden="1" customWidth="1"/>
    <col min="11768" max="11768" width="23.85546875" style="201" customWidth="1"/>
    <col min="11769" max="11769" width="27.42578125" style="201" customWidth="1"/>
    <col min="11770" max="11770" width="28" style="201" customWidth="1"/>
    <col min="11771" max="11773" width="0" style="201" hidden="1" customWidth="1"/>
    <col min="11774" max="11774" width="7.28515625" style="201" customWidth="1"/>
    <col min="11775" max="11775" width="6.140625" style="201" bestFit="1" customWidth="1"/>
    <col min="11776" max="11776" width="76.85546875" style="201"/>
    <col min="11777" max="11777" width="7.28515625" style="201" customWidth="1"/>
    <col min="11778" max="11778" width="6.140625" style="201" bestFit="1" customWidth="1"/>
    <col min="11779" max="11779" width="78" style="201" customWidth="1"/>
    <col min="11780" max="11780" width="20.7109375" style="201" customWidth="1"/>
    <col min="11781" max="11781" width="26" style="201" customWidth="1"/>
    <col min="11782" max="11782" width="37" style="201" bestFit="1" customWidth="1"/>
    <col min="11783" max="11791" width="0" style="201" hidden="1" customWidth="1"/>
    <col min="11792" max="11794" width="22.7109375" style="201" bestFit="1" customWidth="1"/>
    <col min="11795" max="11795" width="25.28515625" style="201" bestFit="1" customWidth="1"/>
    <col min="11796" max="11796" width="21" style="201" bestFit="1" customWidth="1"/>
    <col min="11797" max="11797" width="8.28515625" style="201" customWidth="1"/>
    <col min="11798" max="11798" width="19" style="201" bestFit="1" customWidth="1"/>
    <col min="11799" max="11799" width="20.5703125" style="201" bestFit="1" customWidth="1"/>
    <col min="11800" max="11800" width="19" style="201" customWidth="1"/>
    <col min="11801" max="12007" width="11.42578125" style="201" customWidth="1"/>
    <col min="12008" max="12010" width="7.28515625" style="201" customWidth="1"/>
    <col min="12011" max="12011" width="0" style="201" hidden="1" customWidth="1"/>
    <col min="12012" max="12012" width="7.28515625" style="201" customWidth="1"/>
    <col min="12013" max="12013" width="66.140625" style="201" customWidth="1"/>
    <col min="12014" max="12014" width="0" style="201" hidden="1" customWidth="1"/>
    <col min="12015" max="12015" width="28" style="201" customWidth="1"/>
    <col min="12016" max="12016" width="32.140625" style="201" customWidth="1"/>
    <col min="12017" max="12017" width="39.85546875" style="201" bestFit="1" customWidth="1"/>
    <col min="12018" max="12018" width="0" style="201" hidden="1" customWidth="1"/>
    <col min="12019" max="12019" width="7.28515625" style="201" customWidth="1"/>
    <col min="12020" max="12020" width="0" style="201" hidden="1" customWidth="1"/>
    <col min="12021" max="12021" width="7.28515625" style="201" customWidth="1"/>
    <col min="12022" max="12022" width="59.5703125" style="201" customWidth="1"/>
    <col min="12023" max="12023" width="0" style="201" hidden="1" customWidth="1"/>
    <col min="12024" max="12024" width="23.85546875" style="201" customWidth="1"/>
    <col min="12025" max="12025" width="27.42578125" style="201" customWidth="1"/>
    <col min="12026" max="12026" width="28" style="201" customWidth="1"/>
    <col min="12027" max="12029" width="0" style="201" hidden="1" customWidth="1"/>
    <col min="12030" max="12030" width="7.28515625" style="201" customWidth="1"/>
    <col min="12031" max="12031" width="6.140625" style="201" bestFit="1" customWidth="1"/>
    <col min="12032" max="12032" width="76.85546875" style="201"/>
    <col min="12033" max="12033" width="7.28515625" style="201" customWidth="1"/>
    <col min="12034" max="12034" width="6.140625" style="201" bestFit="1" customWidth="1"/>
    <col min="12035" max="12035" width="78" style="201" customWidth="1"/>
    <col min="12036" max="12036" width="20.7109375" style="201" customWidth="1"/>
    <col min="12037" max="12037" width="26" style="201" customWidth="1"/>
    <col min="12038" max="12038" width="37" style="201" bestFit="1" customWidth="1"/>
    <col min="12039" max="12047" width="0" style="201" hidden="1" customWidth="1"/>
    <col min="12048" max="12050" width="22.7109375" style="201" bestFit="1" customWidth="1"/>
    <col min="12051" max="12051" width="25.28515625" style="201" bestFit="1" customWidth="1"/>
    <col min="12052" max="12052" width="21" style="201" bestFit="1" customWidth="1"/>
    <col min="12053" max="12053" width="8.28515625" style="201" customWidth="1"/>
    <col min="12054" max="12054" width="19" style="201" bestFit="1" customWidth="1"/>
    <col min="12055" max="12055" width="20.5703125" style="201" bestFit="1" customWidth="1"/>
    <col min="12056" max="12056" width="19" style="201" customWidth="1"/>
    <col min="12057" max="12263" width="11.42578125" style="201" customWidth="1"/>
    <col min="12264" max="12266" width="7.28515625" style="201" customWidth="1"/>
    <col min="12267" max="12267" width="0" style="201" hidden="1" customWidth="1"/>
    <col min="12268" max="12268" width="7.28515625" style="201" customWidth="1"/>
    <col min="12269" max="12269" width="66.140625" style="201" customWidth="1"/>
    <col min="12270" max="12270" width="0" style="201" hidden="1" customWidth="1"/>
    <col min="12271" max="12271" width="28" style="201" customWidth="1"/>
    <col min="12272" max="12272" width="32.140625" style="201" customWidth="1"/>
    <col min="12273" max="12273" width="39.85546875" style="201" bestFit="1" customWidth="1"/>
    <col min="12274" max="12274" width="0" style="201" hidden="1" customWidth="1"/>
    <col min="12275" max="12275" width="7.28515625" style="201" customWidth="1"/>
    <col min="12276" max="12276" width="0" style="201" hidden="1" customWidth="1"/>
    <col min="12277" max="12277" width="7.28515625" style="201" customWidth="1"/>
    <col min="12278" max="12278" width="59.5703125" style="201" customWidth="1"/>
    <col min="12279" max="12279" width="0" style="201" hidden="1" customWidth="1"/>
    <col min="12280" max="12280" width="23.85546875" style="201" customWidth="1"/>
    <col min="12281" max="12281" width="27.42578125" style="201" customWidth="1"/>
    <col min="12282" max="12282" width="28" style="201" customWidth="1"/>
    <col min="12283" max="12285" width="0" style="201" hidden="1" customWidth="1"/>
    <col min="12286" max="12286" width="7.28515625" style="201" customWidth="1"/>
    <col min="12287" max="12287" width="6.140625" style="201" bestFit="1" customWidth="1"/>
    <col min="12288" max="12288" width="76.85546875" style="201"/>
    <col min="12289" max="12289" width="7.28515625" style="201" customWidth="1"/>
    <col min="12290" max="12290" width="6.140625" style="201" bestFit="1" customWidth="1"/>
    <col min="12291" max="12291" width="78" style="201" customWidth="1"/>
    <col min="12292" max="12292" width="20.7109375" style="201" customWidth="1"/>
    <col min="12293" max="12293" width="26" style="201" customWidth="1"/>
    <col min="12294" max="12294" width="37" style="201" bestFit="1" customWidth="1"/>
    <col min="12295" max="12303" width="0" style="201" hidden="1" customWidth="1"/>
    <col min="12304" max="12306" width="22.7109375" style="201" bestFit="1" customWidth="1"/>
    <col min="12307" max="12307" width="25.28515625" style="201" bestFit="1" customWidth="1"/>
    <col min="12308" max="12308" width="21" style="201" bestFit="1" customWidth="1"/>
    <col min="12309" max="12309" width="8.28515625" style="201" customWidth="1"/>
    <col min="12310" max="12310" width="19" style="201" bestFit="1" customWidth="1"/>
    <col min="12311" max="12311" width="20.5703125" style="201" bestFit="1" customWidth="1"/>
    <col min="12312" max="12312" width="19" style="201" customWidth="1"/>
    <col min="12313" max="12519" width="11.42578125" style="201" customWidth="1"/>
    <col min="12520" max="12522" width="7.28515625" style="201" customWidth="1"/>
    <col min="12523" max="12523" width="0" style="201" hidden="1" customWidth="1"/>
    <col min="12524" max="12524" width="7.28515625" style="201" customWidth="1"/>
    <col min="12525" max="12525" width="66.140625" style="201" customWidth="1"/>
    <col min="12526" max="12526" width="0" style="201" hidden="1" customWidth="1"/>
    <col min="12527" max="12527" width="28" style="201" customWidth="1"/>
    <col min="12528" max="12528" width="32.140625" style="201" customWidth="1"/>
    <col min="12529" max="12529" width="39.85546875" style="201" bestFit="1" customWidth="1"/>
    <col min="12530" max="12530" width="0" style="201" hidden="1" customWidth="1"/>
    <col min="12531" max="12531" width="7.28515625" style="201" customWidth="1"/>
    <col min="12532" max="12532" width="0" style="201" hidden="1" customWidth="1"/>
    <col min="12533" max="12533" width="7.28515625" style="201" customWidth="1"/>
    <col min="12534" max="12534" width="59.5703125" style="201" customWidth="1"/>
    <col min="12535" max="12535" width="0" style="201" hidden="1" customWidth="1"/>
    <col min="12536" max="12536" width="23.85546875" style="201" customWidth="1"/>
    <col min="12537" max="12537" width="27.42578125" style="201" customWidth="1"/>
    <col min="12538" max="12538" width="28" style="201" customWidth="1"/>
    <col min="12539" max="12541" width="0" style="201" hidden="1" customWidth="1"/>
    <col min="12542" max="12542" width="7.28515625" style="201" customWidth="1"/>
    <col min="12543" max="12543" width="6.140625" style="201" bestFit="1" customWidth="1"/>
    <col min="12544" max="12544" width="76.85546875" style="201"/>
    <col min="12545" max="12545" width="7.28515625" style="201" customWidth="1"/>
    <col min="12546" max="12546" width="6.140625" style="201" bestFit="1" customWidth="1"/>
    <col min="12547" max="12547" width="78" style="201" customWidth="1"/>
    <col min="12548" max="12548" width="20.7109375" style="201" customWidth="1"/>
    <col min="12549" max="12549" width="26" style="201" customWidth="1"/>
    <col min="12550" max="12550" width="37" style="201" bestFit="1" customWidth="1"/>
    <col min="12551" max="12559" width="0" style="201" hidden="1" customWidth="1"/>
    <col min="12560" max="12562" width="22.7109375" style="201" bestFit="1" customWidth="1"/>
    <col min="12563" max="12563" width="25.28515625" style="201" bestFit="1" customWidth="1"/>
    <col min="12564" max="12564" width="21" style="201" bestFit="1" customWidth="1"/>
    <col min="12565" max="12565" width="8.28515625" style="201" customWidth="1"/>
    <col min="12566" max="12566" width="19" style="201" bestFit="1" customWidth="1"/>
    <col min="12567" max="12567" width="20.5703125" style="201" bestFit="1" customWidth="1"/>
    <col min="12568" max="12568" width="19" style="201" customWidth="1"/>
    <col min="12569" max="12775" width="11.42578125" style="201" customWidth="1"/>
    <col min="12776" max="12778" width="7.28515625" style="201" customWidth="1"/>
    <col min="12779" max="12779" width="0" style="201" hidden="1" customWidth="1"/>
    <col min="12780" max="12780" width="7.28515625" style="201" customWidth="1"/>
    <col min="12781" max="12781" width="66.140625" style="201" customWidth="1"/>
    <col min="12782" max="12782" width="0" style="201" hidden="1" customWidth="1"/>
    <col min="12783" max="12783" width="28" style="201" customWidth="1"/>
    <col min="12784" max="12784" width="32.140625" style="201" customWidth="1"/>
    <col min="12785" max="12785" width="39.85546875" style="201" bestFit="1" customWidth="1"/>
    <col min="12786" max="12786" width="0" style="201" hidden="1" customWidth="1"/>
    <col min="12787" max="12787" width="7.28515625" style="201" customWidth="1"/>
    <col min="12788" max="12788" width="0" style="201" hidden="1" customWidth="1"/>
    <col min="12789" max="12789" width="7.28515625" style="201" customWidth="1"/>
    <col min="12790" max="12790" width="59.5703125" style="201" customWidth="1"/>
    <col min="12791" max="12791" width="0" style="201" hidden="1" customWidth="1"/>
    <col min="12792" max="12792" width="23.85546875" style="201" customWidth="1"/>
    <col min="12793" max="12793" width="27.42578125" style="201" customWidth="1"/>
    <col min="12794" max="12794" width="28" style="201" customWidth="1"/>
    <col min="12795" max="12797" width="0" style="201" hidden="1" customWidth="1"/>
    <col min="12798" max="12798" width="7.28515625" style="201" customWidth="1"/>
    <col min="12799" max="12799" width="6.140625" style="201" bestFit="1" customWidth="1"/>
    <col min="12800" max="12800" width="76.85546875" style="201"/>
    <col min="12801" max="12801" width="7.28515625" style="201" customWidth="1"/>
    <col min="12802" max="12802" width="6.140625" style="201" bestFit="1" customWidth="1"/>
    <col min="12803" max="12803" width="78" style="201" customWidth="1"/>
    <col min="12804" max="12804" width="20.7109375" style="201" customWidth="1"/>
    <col min="12805" max="12805" width="26" style="201" customWidth="1"/>
    <col min="12806" max="12806" width="37" style="201" bestFit="1" customWidth="1"/>
    <col min="12807" max="12815" width="0" style="201" hidden="1" customWidth="1"/>
    <col min="12816" max="12818" width="22.7109375" style="201" bestFit="1" customWidth="1"/>
    <col min="12819" max="12819" width="25.28515625" style="201" bestFit="1" customWidth="1"/>
    <col min="12820" max="12820" width="21" style="201" bestFit="1" customWidth="1"/>
    <col min="12821" max="12821" width="8.28515625" style="201" customWidth="1"/>
    <col min="12822" max="12822" width="19" style="201" bestFit="1" customWidth="1"/>
    <col min="12823" max="12823" width="20.5703125" style="201" bestFit="1" customWidth="1"/>
    <col min="12824" max="12824" width="19" style="201" customWidth="1"/>
    <col min="12825" max="13031" width="11.42578125" style="201" customWidth="1"/>
    <col min="13032" max="13034" width="7.28515625" style="201" customWidth="1"/>
    <col min="13035" max="13035" width="0" style="201" hidden="1" customWidth="1"/>
    <col min="13036" max="13036" width="7.28515625" style="201" customWidth="1"/>
    <col min="13037" max="13037" width="66.140625" style="201" customWidth="1"/>
    <col min="13038" max="13038" width="0" style="201" hidden="1" customWidth="1"/>
    <col min="13039" max="13039" width="28" style="201" customWidth="1"/>
    <col min="13040" max="13040" width="32.140625" style="201" customWidth="1"/>
    <col min="13041" max="13041" width="39.85546875" style="201" bestFit="1" customWidth="1"/>
    <col min="13042" max="13042" width="0" style="201" hidden="1" customWidth="1"/>
    <col min="13043" max="13043" width="7.28515625" style="201" customWidth="1"/>
    <col min="13044" max="13044" width="0" style="201" hidden="1" customWidth="1"/>
    <col min="13045" max="13045" width="7.28515625" style="201" customWidth="1"/>
    <col min="13046" max="13046" width="59.5703125" style="201" customWidth="1"/>
    <col min="13047" max="13047" width="0" style="201" hidden="1" customWidth="1"/>
    <col min="13048" max="13048" width="23.85546875" style="201" customWidth="1"/>
    <col min="13049" max="13049" width="27.42578125" style="201" customWidth="1"/>
    <col min="13050" max="13050" width="28" style="201" customWidth="1"/>
    <col min="13051" max="13053" width="0" style="201" hidden="1" customWidth="1"/>
    <col min="13054" max="13054" width="7.28515625" style="201" customWidth="1"/>
    <col min="13055" max="13055" width="6.140625" style="201" bestFit="1" customWidth="1"/>
    <col min="13056" max="13056" width="76.85546875" style="201"/>
    <col min="13057" max="13057" width="7.28515625" style="201" customWidth="1"/>
    <col min="13058" max="13058" width="6.140625" style="201" bestFit="1" customWidth="1"/>
    <col min="13059" max="13059" width="78" style="201" customWidth="1"/>
    <col min="13060" max="13060" width="20.7109375" style="201" customWidth="1"/>
    <col min="13061" max="13061" width="26" style="201" customWidth="1"/>
    <col min="13062" max="13062" width="37" style="201" bestFit="1" customWidth="1"/>
    <col min="13063" max="13071" width="0" style="201" hidden="1" customWidth="1"/>
    <col min="13072" max="13074" width="22.7109375" style="201" bestFit="1" customWidth="1"/>
    <col min="13075" max="13075" width="25.28515625" style="201" bestFit="1" customWidth="1"/>
    <col min="13076" max="13076" width="21" style="201" bestFit="1" customWidth="1"/>
    <col min="13077" max="13077" width="8.28515625" style="201" customWidth="1"/>
    <col min="13078" max="13078" width="19" style="201" bestFit="1" customWidth="1"/>
    <col min="13079" max="13079" width="20.5703125" style="201" bestFit="1" customWidth="1"/>
    <col min="13080" max="13080" width="19" style="201" customWidth="1"/>
    <col min="13081" max="13287" width="11.42578125" style="201" customWidth="1"/>
    <col min="13288" max="13290" width="7.28515625" style="201" customWidth="1"/>
    <col min="13291" max="13291" width="0" style="201" hidden="1" customWidth="1"/>
    <col min="13292" max="13292" width="7.28515625" style="201" customWidth="1"/>
    <col min="13293" max="13293" width="66.140625" style="201" customWidth="1"/>
    <col min="13294" max="13294" width="0" style="201" hidden="1" customWidth="1"/>
    <col min="13295" max="13295" width="28" style="201" customWidth="1"/>
    <col min="13296" max="13296" width="32.140625" style="201" customWidth="1"/>
    <col min="13297" max="13297" width="39.85546875" style="201" bestFit="1" customWidth="1"/>
    <col min="13298" max="13298" width="0" style="201" hidden="1" customWidth="1"/>
    <col min="13299" max="13299" width="7.28515625" style="201" customWidth="1"/>
    <col min="13300" max="13300" width="0" style="201" hidden="1" customWidth="1"/>
    <col min="13301" max="13301" width="7.28515625" style="201" customWidth="1"/>
    <col min="13302" max="13302" width="59.5703125" style="201" customWidth="1"/>
    <col min="13303" max="13303" width="0" style="201" hidden="1" customWidth="1"/>
    <col min="13304" max="13304" width="23.85546875" style="201" customWidth="1"/>
    <col min="13305" max="13305" width="27.42578125" style="201" customWidth="1"/>
    <col min="13306" max="13306" width="28" style="201" customWidth="1"/>
    <col min="13307" max="13309" width="0" style="201" hidden="1" customWidth="1"/>
    <col min="13310" max="13310" width="7.28515625" style="201" customWidth="1"/>
    <col min="13311" max="13311" width="6.140625" style="201" bestFit="1" customWidth="1"/>
    <col min="13312" max="13312" width="76.85546875" style="201"/>
    <col min="13313" max="13313" width="7.28515625" style="201" customWidth="1"/>
    <col min="13314" max="13314" width="6.140625" style="201" bestFit="1" customWidth="1"/>
    <col min="13315" max="13315" width="78" style="201" customWidth="1"/>
    <col min="13316" max="13316" width="20.7109375" style="201" customWidth="1"/>
    <col min="13317" max="13317" width="26" style="201" customWidth="1"/>
    <col min="13318" max="13318" width="37" style="201" bestFit="1" customWidth="1"/>
    <col min="13319" max="13327" width="0" style="201" hidden="1" customWidth="1"/>
    <col min="13328" max="13330" width="22.7109375" style="201" bestFit="1" customWidth="1"/>
    <col min="13331" max="13331" width="25.28515625" style="201" bestFit="1" customWidth="1"/>
    <col min="13332" max="13332" width="21" style="201" bestFit="1" customWidth="1"/>
    <col min="13333" max="13333" width="8.28515625" style="201" customWidth="1"/>
    <col min="13334" max="13334" width="19" style="201" bestFit="1" customWidth="1"/>
    <col min="13335" max="13335" width="20.5703125" style="201" bestFit="1" customWidth="1"/>
    <col min="13336" max="13336" width="19" style="201" customWidth="1"/>
    <col min="13337" max="13543" width="11.42578125" style="201" customWidth="1"/>
    <col min="13544" max="13546" width="7.28515625" style="201" customWidth="1"/>
    <col min="13547" max="13547" width="0" style="201" hidden="1" customWidth="1"/>
    <col min="13548" max="13548" width="7.28515625" style="201" customWidth="1"/>
    <col min="13549" max="13549" width="66.140625" style="201" customWidth="1"/>
    <col min="13550" max="13550" width="0" style="201" hidden="1" customWidth="1"/>
    <col min="13551" max="13551" width="28" style="201" customWidth="1"/>
    <col min="13552" max="13552" width="32.140625" style="201" customWidth="1"/>
    <col min="13553" max="13553" width="39.85546875" style="201" bestFit="1" customWidth="1"/>
    <col min="13554" max="13554" width="0" style="201" hidden="1" customWidth="1"/>
    <col min="13555" max="13555" width="7.28515625" style="201" customWidth="1"/>
    <col min="13556" max="13556" width="0" style="201" hidden="1" customWidth="1"/>
    <col min="13557" max="13557" width="7.28515625" style="201" customWidth="1"/>
    <col min="13558" max="13558" width="59.5703125" style="201" customWidth="1"/>
    <col min="13559" max="13559" width="0" style="201" hidden="1" customWidth="1"/>
    <col min="13560" max="13560" width="23.85546875" style="201" customWidth="1"/>
    <col min="13561" max="13561" width="27.42578125" style="201" customWidth="1"/>
    <col min="13562" max="13562" width="28" style="201" customWidth="1"/>
    <col min="13563" max="13565" width="0" style="201" hidden="1" customWidth="1"/>
    <col min="13566" max="13566" width="7.28515625" style="201" customWidth="1"/>
    <col min="13567" max="13567" width="6.140625" style="201" bestFit="1" customWidth="1"/>
    <col min="13568" max="13568" width="76.85546875" style="201"/>
    <col min="13569" max="13569" width="7.28515625" style="201" customWidth="1"/>
    <col min="13570" max="13570" width="6.140625" style="201" bestFit="1" customWidth="1"/>
    <col min="13571" max="13571" width="78" style="201" customWidth="1"/>
    <col min="13572" max="13572" width="20.7109375" style="201" customWidth="1"/>
    <col min="13573" max="13573" width="26" style="201" customWidth="1"/>
    <col min="13574" max="13574" width="37" style="201" bestFit="1" customWidth="1"/>
    <col min="13575" max="13583" width="0" style="201" hidden="1" customWidth="1"/>
    <col min="13584" max="13586" width="22.7109375" style="201" bestFit="1" customWidth="1"/>
    <col min="13587" max="13587" width="25.28515625" style="201" bestFit="1" customWidth="1"/>
    <col min="13588" max="13588" width="21" style="201" bestFit="1" customWidth="1"/>
    <col min="13589" max="13589" width="8.28515625" style="201" customWidth="1"/>
    <col min="13590" max="13590" width="19" style="201" bestFit="1" customWidth="1"/>
    <col min="13591" max="13591" width="20.5703125" style="201" bestFit="1" customWidth="1"/>
    <col min="13592" max="13592" width="19" style="201" customWidth="1"/>
    <col min="13593" max="13799" width="11.42578125" style="201" customWidth="1"/>
    <col min="13800" max="13802" width="7.28515625" style="201" customWidth="1"/>
    <col min="13803" max="13803" width="0" style="201" hidden="1" customWidth="1"/>
    <col min="13804" max="13804" width="7.28515625" style="201" customWidth="1"/>
    <col min="13805" max="13805" width="66.140625" style="201" customWidth="1"/>
    <col min="13806" max="13806" width="0" style="201" hidden="1" customWidth="1"/>
    <col min="13807" max="13807" width="28" style="201" customWidth="1"/>
    <col min="13808" max="13808" width="32.140625" style="201" customWidth="1"/>
    <col min="13809" max="13809" width="39.85546875" style="201" bestFit="1" customWidth="1"/>
    <col min="13810" max="13810" width="0" style="201" hidden="1" customWidth="1"/>
    <col min="13811" max="13811" width="7.28515625" style="201" customWidth="1"/>
    <col min="13812" max="13812" width="0" style="201" hidden="1" customWidth="1"/>
    <col min="13813" max="13813" width="7.28515625" style="201" customWidth="1"/>
    <col min="13814" max="13814" width="59.5703125" style="201" customWidth="1"/>
    <col min="13815" max="13815" width="0" style="201" hidden="1" customWidth="1"/>
    <col min="13816" max="13816" width="23.85546875" style="201" customWidth="1"/>
    <col min="13817" max="13817" width="27.42578125" style="201" customWidth="1"/>
    <col min="13818" max="13818" width="28" style="201" customWidth="1"/>
    <col min="13819" max="13821" width="0" style="201" hidden="1" customWidth="1"/>
    <col min="13822" max="13822" width="7.28515625" style="201" customWidth="1"/>
    <col min="13823" max="13823" width="6.140625" style="201" bestFit="1" customWidth="1"/>
    <col min="13824" max="13824" width="76.85546875" style="201"/>
    <col min="13825" max="13825" width="7.28515625" style="201" customWidth="1"/>
    <col min="13826" max="13826" width="6.140625" style="201" bestFit="1" customWidth="1"/>
    <col min="13827" max="13827" width="78" style="201" customWidth="1"/>
    <col min="13828" max="13828" width="20.7109375" style="201" customWidth="1"/>
    <col min="13829" max="13829" width="26" style="201" customWidth="1"/>
    <col min="13830" max="13830" width="37" style="201" bestFit="1" customWidth="1"/>
    <col min="13831" max="13839" width="0" style="201" hidden="1" customWidth="1"/>
    <col min="13840" max="13842" width="22.7109375" style="201" bestFit="1" customWidth="1"/>
    <col min="13843" max="13843" width="25.28515625" style="201" bestFit="1" customWidth="1"/>
    <col min="13844" max="13844" width="21" style="201" bestFit="1" customWidth="1"/>
    <col min="13845" max="13845" width="8.28515625" style="201" customWidth="1"/>
    <col min="13846" max="13846" width="19" style="201" bestFit="1" customWidth="1"/>
    <col min="13847" max="13847" width="20.5703125" style="201" bestFit="1" customWidth="1"/>
    <col min="13848" max="13848" width="19" style="201" customWidth="1"/>
    <col min="13849" max="14055" width="11.42578125" style="201" customWidth="1"/>
    <col min="14056" max="14058" width="7.28515625" style="201" customWidth="1"/>
    <col min="14059" max="14059" width="0" style="201" hidden="1" customWidth="1"/>
    <col min="14060" max="14060" width="7.28515625" style="201" customWidth="1"/>
    <col min="14061" max="14061" width="66.140625" style="201" customWidth="1"/>
    <col min="14062" max="14062" width="0" style="201" hidden="1" customWidth="1"/>
    <col min="14063" max="14063" width="28" style="201" customWidth="1"/>
    <col min="14064" max="14064" width="32.140625" style="201" customWidth="1"/>
    <col min="14065" max="14065" width="39.85546875" style="201" bestFit="1" customWidth="1"/>
    <col min="14066" max="14066" width="0" style="201" hidden="1" customWidth="1"/>
    <col min="14067" max="14067" width="7.28515625" style="201" customWidth="1"/>
    <col min="14068" max="14068" width="0" style="201" hidden="1" customWidth="1"/>
    <col min="14069" max="14069" width="7.28515625" style="201" customWidth="1"/>
    <col min="14070" max="14070" width="59.5703125" style="201" customWidth="1"/>
    <col min="14071" max="14071" width="0" style="201" hidden="1" customWidth="1"/>
    <col min="14072" max="14072" width="23.85546875" style="201" customWidth="1"/>
    <col min="14073" max="14073" width="27.42578125" style="201" customWidth="1"/>
    <col min="14074" max="14074" width="28" style="201" customWidth="1"/>
    <col min="14075" max="14077" width="0" style="201" hidden="1" customWidth="1"/>
    <col min="14078" max="14078" width="7.28515625" style="201" customWidth="1"/>
    <col min="14079" max="14079" width="6.140625" style="201" bestFit="1" customWidth="1"/>
    <col min="14080" max="14080" width="76.85546875" style="201"/>
    <col min="14081" max="14081" width="7.28515625" style="201" customWidth="1"/>
    <col min="14082" max="14082" width="6.140625" style="201" bestFit="1" customWidth="1"/>
    <col min="14083" max="14083" width="78" style="201" customWidth="1"/>
    <col min="14084" max="14084" width="20.7109375" style="201" customWidth="1"/>
    <col min="14085" max="14085" width="26" style="201" customWidth="1"/>
    <col min="14086" max="14086" width="37" style="201" bestFit="1" customWidth="1"/>
    <col min="14087" max="14095" width="0" style="201" hidden="1" customWidth="1"/>
    <col min="14096" max="14098" width="22.7109375" style="201" bestFit="1" customWidth="1"/>
    <col min="14099" max="14099" width="25.28515625" style="201" bestFit="1" customWidth="1"/>
    <col min="14100" max="14100" width="21" style="201" bestFit="1" customWidth="1"/>
    <col min="14101" max="14101" width="8.28515625" style="201" customWidth="1"/>
    <col min="14102" max="14102" width="19" style="201" bestFit="1" customWidth="1"/>
    <col min="14103" max="14103" width="20.5703125" style="201" bestFit="1" customWidth="1"/>
    <col min="14104" max="14104" width="19" style="201" customWidth="1"/>
    <col min="14105" max="14311" width="11.42578125" style="201" customWidth="1"/>
    <col min="14312" max="14314" width="7.28515625" style="201" customWidth="1"/>
    <col min="14315" max="14315" width="0" style="201" hidden="1" customWidth="1"/>
    <col min="14316" max="14316" width="7.28515625" style="201" customWidth="1"/>
    <col min="14317" max="14317" width="66.140625" style="201" customWidth="1"/>
    <col min="14318" max="14318" width="0" style="201" hidden="1" customWidth="1"/>
    <col min="14319" max="14319" width="28" style="201" customWidth="1"/>
    <col min="14320" max="14320" width="32.140625" style="201" customWidth="1"/>
    <col min="14321" max="14321" width="39.85546875" style="201" bestFit="1" customWidth="1"/>
    <col min="14322" max="14322" width="0" style="201" hidden="1" customWidth="1"/>
    <col min="14323" max="14323" width="7.28515625" style="201" customWidth="1"/>
    <col min="14324" max="14324" width="0" style="201" hidden="1" customWidth="1"/>
    <col min="14325" max="14325" width="7.28515625" style="201" customWidth="1"/>
    <col min="14326" max="14326" width="59.5703125" style="201" customWidth="1"/>
    <col min="14327" max="14327" width="0" style="201" hidden="1" customWidth="1"/>
    <col min="14328" max="14328" width="23.85546875" style="201" customWidth="1"/>
    <col min="14329" max="14329" width="27.42578125" style="201" customWidth="1"/>
    <col min="14330" max="14330" width="28" style="201" customWidth="1"/>
    <col min="14331" max="14333" width="0" style="201" hidden="1" customWidth="1"/>
    <col min="14334" max="14334" width="7.28515625" style="201" customWidth="1"/>
    <col min="14335" max="14335" width="6.140625" style="201" bestFit="1" customWidth="1"/>
    <col min="14336" max="14336" width="76.85546875" style="201"/>
    <col min="14337" max="14337" width="7.28515625" style="201" customWidth="1"/>
    <col min="14338" max="14338" width="6.140625" style="201" bestFit="1" customWidth="1"/>
    <col min="14339" max="14339" width="78" style="201" customWidth="1"/>
    <col min="14340" max="14340" width="20.7109375" style="201" customWidth="1"/>
    <col min="14341" max="14341" width="26" style="201" customWidth="1"/>
    <col min="14342" max="14342" width="37" style="201" bestFit="1" customWidth="1"/>
    <col min="14343" max="14351" width="0" style="201" hidden="1" customWidth="1"/>
    <col min="14352" max="14354" width="22.7109375" style="201" bestFit="1" customWidth="1"/>
    <col min="14355" max="14355" width="25.28515625" style="201" bestFit="1" customWidth="1"/>
    <col min="14356" max="14356" width="21" style="201" bestFit="1" customWidth="1"/>
    <col min="14357" max="14357" width="8.28515625" style="201" customWidth="1"/>
    <col min="14358" max="14358" width="19" style="201" bestFit="1" customWidth="1"/>
    <col min="14359" max="14359" width="20.5703125" style="201" bestFit="1" customWidth="1"/>
    <col min="14360" max="14360" width="19" style="201" customWidth="1"/>
    <col min="14361" max="14567" width="11.42578125" style="201" customWidth="1"/>
    <col min="14568" max="14570" width="7.28515625" style="201" customWidth="1"/>
    <col min="14571" max="14571" width="0" style="201" hidden="1" customWidth="1"/>
    <col min="14572" max="14572" width="7.28515625" style="201" customWidth="1"/>
    <col min="14573" max="14573" width="66.140625" style="201" customWidth="1"/>
    <col min="14574" max="14574" width="0" style="201" hidden="1" customWidth="1"/>
    <col min="14575" max="14575" width="28" style="201" customWidth="1"/>
    <col min="14576" max="14576" width="32.140625" style="201" customWidth="1"/>
    <col min="14577" max="14577" width="39.85546875" style="201" bestFit="1" customWidth="1"/>
    <col min="14578" max="14578" width="0" style="201" hidden="1" customWidth="1"/>
    <col min="14579" max="14579" width="7.28515625" style="201" customWidth="1"/>
    <col min="14580" max="14580" width="0" style="201" hidden="1" customWidth="1"/>
    <col min="14581" max="14581" width="7.28515625" style="201" customWidth="1"/>
    <col min="14582" max="14582" width="59.5703125" style="201" customWidth="1"/>
    <col min="14583" max="14583" width="0" style="201" hidden="1" customWidth="1"/>
    <col min="14584" max="14584" width="23.85546875" style="201" customWidth="1"/>
    <col min="14585" max="14585" width="27.42578125" style="201" customWidth="1"/>
    <col min="14586" max="14586" width="28" style="201" customWidth="1"/>
    <col min="14587" max="14589" width="0" style="201" hidden="1" customWidth="1"/>
    <col min="14590" max="14590" width="7.28515625" style="201" customWidth="1"/>
    <col min="14591" max="14591" width="6.140625" style="201" bestFit="1" customWidth="1"/>
    <col min="14592" max="14592" width="76.85546875" style="201"/>
    <col min="14593" max="14593" width="7.28515625" style="201" customWidth="1"/>
    <col min="14594" max="14594" width="6.140625" style="201" bestFit="1" customWidth="1"/>
    <col min="14595" max="14595" width="78" style="201" customWidth="1"/>
    <col min="14596" max="14596" width="20.7109375" style="201" customWidth="1"/>
    <col min="14597" max="14597" width="26" style="201" customWidth="1"/>
    <col min="14598" max="14598" width="37" style="201" bestFit="1" customWidth="1"/>
    <col min="14599" max="14607" width="0" style="201" hidden="1" customWidth="1"/>
    <col min="14608" max="14610" width="22.7109375" style="201" bestFit="1" customWidth="1"/>
    <col min="14611" max="14611" width="25.28515625" style="201" bestFit="1" customWidth="1"/>
    <col min="14612" max="14612" width="21" style="201" bestFit="1" customWidth="1"/>
    <col min="14613" max="14613" width="8.28515625" style="201" customWidth="1"/>
    <col min="14614" max="14614" width="19" style="201" bestFit="1" customWidth="1"/>
    <col min="14615" max="14615" width="20.5703125" style="201" bestFit="1" customWidth="1"/>
    <col min="14616" max="14616" width="19" style="201" customWidth="1"/>
    <col min="14617" max="14823" width="11.42578125" style="201" customWidth="1"/>
    <col min="14824" max="14826" width="7.28515625" style="201" customWidth="1"/>
    <col min="14827" max="14827" width="0" style="201" hidden="1" customWidth="1"/>
    <col min="14828" max="14828" width="7.28515625" style="201" customWidth="1"/>
    <col min="14829" max="14829" width="66.140625" style="201" customWidth="1"/>
    <col min="14830" max="14830" width="0" style="201" hidden="1" customWidth="1"/>
    <col min="14831" max="14831" width="28" style="201" customWidth="1"/>
    <col min="14832" max="14832" width="32.140625" style="201" customWidth="1"/>
    <col min="14833" max="14833" width="39.85546875" style="201" bestFit="1" customWidth="1"/>
    <col min="14834" max="14834" width="0" style="201" hidden="1" customWidth="1"/>
    <col min="14835" max="14835" width="7.28515625" style="201" customWidth="1"/>
    <col min="14836" max="14836" width="0" style="201" hidden="1" customWidth="1"/>
    <col min="14837" max="14837" width="7.28515625" style="201" customWidth="1"/>
    <col min="14838" max="14838" width="59.5703125" style="201" customWidth="1"/>
    <col min="14839" max="14839" width="0" style="201" hidden="1" customWidth="1"/>
    <col min="14840" max="14840" width="23.85546875" style="201" customWidth="1"/>
    <col min="14841" max="14841" width="27.42578125" style="201" customWidth="1"/>
    <col min="14842" max="14842" width="28" style="201" customWidth="1"/>
    <col min="14843" max="14845" width="0" style="201" hidden="1" customWidth="1"/>
    <col min="14846" max="14846" width="7.28515625" style="201" customWidth="1"/>
    <col min="14847" max="14847" width="6.140625" style="201" bestFit="1" customWidth="1"/>
    <col min="14848" max="14848" width="76.85546875" style="201"/>
    <col min="14849" max="14849" width="7.28515625" style="201" customWidth="1"/>
    <col min="14850" max="14850" width="6.140625" style="201" bestFit="1" customWidth="1"/>
    <col min="14851" max="14851" width="78" style="201" customWidth="1"/>
    <col min="14852" max="14852" width="20.7109375" style="201" customWidth="1"/>
    <col min="14853" max="14853" width="26" style="201" customWidth="1"/>
    <col min="14854" max="14854" width="37" style="201" bestFit="1" customWidth="1"/>
    <col min="14855" max="14863" width="0" style="201" hidden="1" customWidth="1"/>
    <col min="14864" max="14866" width="22.7109375" style="201" bestFit="1" customWidth="1"/>
    <col min="14867" max="14867" width="25.28515625" style="201" bestFit="1" customWidth="1"/>
    <col min="14868" max="14868" width="21" style="201" bestFit="1" customWidth="1"/>
    <col min="14869" max="14869" width="8.28515625" style="201" customWidth="1"/>
    <col min="14870" max="14870" width="19" style="201" bestFit="1" customWidth="1"/>
    <col min="14871" max="14871" width="20.5703125" style="201" bestFit="1" customWidth="1"/>
    <col min="14872" max="14872" width="19" style="201" customWidth="1"/>
    <col min="14873" max="15079" width="11.42578125" style="201" customWidth="1"/>
    <col min="15080" max="15082" width="7.28515625" style="201" customWidth="1"/>
    <col min="15083" max="15083" width="0" style="201" hidden="1" customWidth="1"/>
    <col min="15084" max="15084" width="7.28515625" style="201" customWidth="1"/>
    <col min="15085" max="15085" width="66.140625" style="201" customWidth="1"/>
    <col min="15086" max="15086" width="0" style="201" hidden="1" customWidth="1"/>
    <col min="15087" max="15087" width="28" style="201" customWidth="1"/>
    <col min="15088" max="15088" width="32.140625" style="201" customWidth="1"/>
    <col min="15089" max="15089" width="39.85546875" style="201" bestFit="1" customWidth="1"/>
    <col min="15090" max="15090" width="0" style="201" hidden="1" customWidth="1"/>
    <col min="15091" max="15091" width="7.28515625" style="201" customWidth="1"/>
    <col min="15092" max="15092" width="0" style="201" hidden="1" customWidth="1"/>
    <col min="15093" max="15093" width="7.28515625" style="201" customWidth="1"/>
    <col min="15094" max="15094" width="59.5703125" style="201" customWidth="1"/>
    <col min="15095" max="15095" width="0" style="201" hidden="1" customWidth="1"/>
    <col min="15096" max="15096" width="23.85546875" style="201" customWidth="1"/>
    <col min="15097" max="15097" width="27.42578125" style="201" customWidth="1"/>
    <col min="15098" max="15098" width="28" style="201" customWidth="1"/>
    <col min="15099" max="15101" width="0" style="201" hidden="1" customWidth="1"/>
    <col min="15102" max="15102" width="7.28515625" style="201" customWidth="1"/>
    <col min="15103" max="15103" width="6.140625" style="201" bestFit="1" customWidth="1"/>
    <col min="15104" max="15104" width="76.85546875" style="201"/>
    <col min="15105" max="15105" width="7.28515625" style="201" customWidth="1"/>
    <col min="15106" max="15106" width="6.140625" style="201" bestFit="1" customWidth="1"/>
    <col min="15107" max="15107" width="78" style="201" customWidth="1"/>
    <col min="15108" max="15108" width="20.7109375" style="201" customWidth="1"/>
    <col min="15109" max="15109" width="26" style="201" customWidth="1"/>
    <col min="15110" max="15110" width="37" style="201" bestFit="1" customWidth="1"/>
    <col min="15111" max="15119" width="0" style="201" hidden="1" customWidth="1"/>
    <col min="15120" max="15122" width="22.7109375" style="201" bestFit="1" customWidth="1"/>
    <col min="15123" max="15123" width="25.28515625" style="201" bestFit="1" customWidth="1"/>
    <col min="15124" max="15124" width="21" style="201" bestFit="1" customWidth="1"/>
    <col min="15125" max="15125" width="8.28515625" style="201" customWidth="1"/>
    <col min="15126" max="15126" width="19" style="201" bestFit="1" customWidth="1"/>
    <col min="15127" max="15127" width="20.5703125" style="201" bestFit="1" customWidth="1"/>
    <col min="15128" max="15128" width="19" style="201" customWidth="1"/>
    <col min="15129" max="15335" width="11.42578125" style="201" customWidth="1"/>
    <col min="15336" max="15338" width="7.28515625" style="201" customWidth="1"/>
    <col min="15339" max="15339" width="0" style="201" hidden="1" customWidth="1"/>
    <col min="15340" max="15340" width="7.28515625" style="201" customWidth="1"/>
    <col min="15341" max="15341" width="66.140625" style="201" customWidth="1"/>
    <col min="15342" max="15342" width="0" style="201" hidden="1" customWidth="1"/>
    <col min="15343" max="15343" width="28" style="201" customWidth="1"/>
    <col min="15344" max="15344" width="32.140625" style="201" customWidth="1"/>
    <col min="15345" max="15345" width="39.85546875" style="201" bestFit="1" customWidth="1"/>
    <col min="15346" max="15346" width="0" style="201" hidden="1" customWidth="1"/>
    <col min="15347" max="15347" width="7.28515625" style="201" customWidth="1"/>
    <col min="15348" max="15348" width="0" style="201" hidden="1" customWidth="1"/>
    <col min="15349" max="15349" width="7.28515625" style="201" customWidth="1"/>
    <col min="15350" max="15350" width="59.5703125" style="201" customWidth="1"/>
    <col min="15351" max="15351" width="0" style="201" hidden="1" customWidth="1"/>
    <col min="15352" max="15352" width="23.85546875" style="201" customWidth="1"/>
    <col min="15353" max="15353" width="27.42578125" style="201" customWidth="1"/>
    <col min="15354" max="15354" width="28" style="201" customWidth="1"/>
    <col min="15355" max="15357" width="0" style="201" hidden="1" customWidth="1"/>
    <col min="15358" max="15358" width="7.28515625" style="201" customWidth="1"/>
    <col min="15359" max="15359" width="6.140625" style="201" bestFit="1" customWidth="1"/>
    <col min="15360" max="15360" width="76.85546875" style="201"/>
    <col min="15361" max="15361" width="7.28515625" style="201" customWidth="1"/>
    <col min="15362" max="15362" width="6.140625" style="201" bestFit="1" customWidth="1"/>
    <col min="15363" max="15363" width="78" style="201" customWidth="1"/>
    <col min="15364" max="15364" width="20.7109375" style="201" customWidth="1"/>
    <col min="15365" max="15365" width="26" style="201" customWidth="1"/>
    <col min="15366" max="15366" width="37" style="201" bestFit="1" customWidth="1"/>
    <col min="15367" max="15375" width="0" style="201" hidden="1" customWidth="1"/>
    <col min="15376" max="15378" width="22.7109375" style="201" bestFit="1" customWidth="1"/>
    <col min="15379" max="15379" width="25.28515625" style="201" bestFit="1" customWidth="1"/>
    <col min="15380" max="15380" width="21" style="201" bestFit="1" customWidth="1"/>
    <col min="15381" max="15381" width="8.28515625" style="201" customWidth="1"/>
    <col min="15382" max="15382" width="19" style="201" bestFit="1" customWidth="1"/>
    <col min="15383" max="15383" width="20.5703125" style="201" bestFit="1" customWidth="1"/>
    <col min="15384" max="15384" width="19" style="201" customWidth="1"/>
    <col min="15385" max="15591" width="11.42578125" style="201" customWidth="1"/>
    <col min="15592" max="15594" width="7.28515625" style="201" customWidth="1"/>
    <col min="15595" max="15595" width="0" style="201" hidden="1" customWidth="1"/>
    <col min="15596" max="15596" width="7.28515625" style="201" customWidth="1"/>
    <col min="15597" max="15597" width="66.140625" style="201" customWidth="1"/>
    <col min="15598" max="15598" width="0" style="201" hidden="1" customWidth="1"/>
    <col min="15599" max="15599" width="28" style="201" customWidth="1"/>
    <col min="15600" max="15600" width="32.140625" style="201" customWidth="1"/>
    <col min="15601" max="15601" width="39.85546875" style="201" bestFit="1" customWidth="1"/>
    <col min="15602" max="15602" width="0" style="201" hidden="1" customWidth="1"/>
    <col min="15603" max="15603" width="7.28515625" style="201" customWidth="1"/>
    <col min="15604" max="15604" width="0" style="201" hidden="1" customWidth="1"/>
    <col min="15605" max="15605" width="7.28515625" style="201" customWidth="1"/>
    <col min="15606" max="15606" width="59.5703125" style="201" customWidth="1"/>
    <col min="15607" max="15607" width="0" style="201" hidden="1" customWidth="1"/>
    <col min="15608" max="15608" width="23.85546875" style="201" customWidth="1"/>
    <col min="15609" max="15609" width="27.42578125" style="201" customWidth="1"/>
    <col min="15610" max="15610" width="28" style="201" customWidth="1"/>
    <col min="15611" max="15613" width="0" style="201" hidden="1" customWidth="1"/>
    <col min="15614" max="15614" width="7.28515625" style="201" customWidth="1"/>
    <col min="15615" max="15615" width="6.140625" style="201" bestFit="1" customWidth="1"/>
    <col min="15616" max="15616" width="76.85546875" style="201"/>
    <col min="15617" max="15617" width="7.28515625" style="201" customWidth="1"/>
    <col min="15618" max="15618" width="6.140625" style="201" bestFit="1" customWidth="1"/>
    <col min="15619" max="15619" width="78" style="201" customWidth="1"/>
    <col min="15620" max="15620" width="20.7109375" style="201" customWidth="1"/>
    <col min="15621" max="15621" width="26" style="201" customWidth="1"/>
    <col min="15622" max="15622" width="37" style="201" bestFit="1" customWidth="1"/>
    <col min="15623" max="15631" width="0" style="201" hidden="1" customWidth="1"/>
    <col min="15632" max="15634" width="22.7109375" style="201" bestFit="1" customWidth="1"/>
    <col min="15635" max="15635" width="25.28515625" style="201" bestFit="1" customWidth="1"/>
    <col min="15636" max="15636" width="21" style="201" bestFit="1" customWidth="1"/>
    <col min="15637" max="15637" width="8.28515625" style="201" customWidth="1"/>
    <col min="15638" max="15638" width="19" style="201" bestFit="1" customWidth="1"/>
    <col min="15639" max="15639" width="20.5703125" style="201" bestFit="1" customWidth="1"/>
    <col min="15640" max="15640" width="19" style="201" customWidth="1"/>
    <col min="15641" max="15847" width="11.42578125" style="201" customWidth="1"/>
    <col min="15848" max="15850" width="7.28515625" style="201" customWidth="1"/>
    <col min="15851" max="15851" width="0" style="201" hidden="1" customWidth="1"/>
    <col min="15852" max="15852" width="7.28515625" style="201" customWidth="1"/>
    <col min="15853" max="15853" width="66.140625" style="201" customWidth="1"/>
    <col min="15854" max="15854" width="0" style="201" hidden="1" customWidth="1"/>
    <col min="15855" max="15855" width="28" style="201" customWidth="1"/>
    <col min="15856" max="15856" width="32.140625" style="201" customWidth="1"/>
    <col min="15857" max="15857" width="39.85546875" style="201" bestFit="1" customWidth="1"/>
    <col min="15858" max="15858" width="0" style="201" hidden="1" customWidth="1"/>
    <col min="15859" max="15859" width="7.28515625" style="201" customWidth="1"/>
    <col min="15860" max="15860" width="0" style="201" hidden="1" customWidth="1"/>
    <col min="15861" max="15861" width="7.28515625" style="201" customWidth="1"/>
    <col min="15862" max="15862" width="59.5703125" style="201" customWidth="1"/>
    <col min="15863" max="15863" width="0" style="201" hidden="1" customWidth="1"/>
    <col min="15864" max="15864" width="23.85546875" style="201" customWidth="1"/>
    <col min="15865" max="15865" width="27.42578125" style="201" customWidth="1"/>
    <col min="15866" max="15866" width="28" style="201" customWidth="1"/>
    <col min="15867" max="15869" width="0" style="201" hidden="1" customWidth="1"/>
    <col min="15870" max="15870" width="7.28515625" style="201" customWidth="1"/>
    <col min="15871" max="15871" width="6.140625" style="201" bestFit="1" customWidth="1"/>
    <col min="15872" max="15872" width="76.85546875" style="201"/>
    <col min="15873" max="15873" width="7.28515625" style="201" customWidth="1"/>
    <col min="15874" max="15874" width="6.140625" style="201" bestFit="1" customWidth="1"/>
    <col min="15875" max="15875" width="78" style="201" customWidth="1"/>
    <col min="15876" max="15876" width="20.7109375" style="201" customWidth="1"/>
    <col min="15877" max="15877" width="26" style="201" customWidth="1"/>
    <col min="15878" max="15878" width="37" style="201" bestFit="1" customWidth="1"/>
    <col min="15879" max="15887" width="0" style="201" hidden="1" customWidth="1"/>
    <col min="15888" max="15890" width="22.7109375" style="201" bestFit="1" customWidth="1"/>
    <col min="15891" max="15891" width="25.28515625" style="201" bestFit="1" customWidth="1"/>
    <col min="15892" max="15892" width="21" style="201" bestFit="1" customWidth="1"/>
    <col min="15893" max="15893" width="8.28515625" style="201" customWidth="1"/>
    <col min="15894" max="15894" width="19" style="201" bestFit="1" customWidth="1"/>
    <col min="15895" max="15895" width="20.5703125" style="201" bestFit="1" customWidth="1"/>
    <col min="15896" max="15896" width="19" style="201" customWidth="1"/>
    <col min="15897" max="16103" width="11.42578125" style="201" customWidth="1"/>
    <col min="16104" max="16106" width="7.28515625" style="201" customWidth="1"/>
    <col min="16107" max="16107" width="0" style="201" hidden="1" customWidth="1"/>
    <col min="16108" max="16108" width="7.28515625" style="201" customWidth="1"/>
    <col min="16109" max="16109" width="66.140625" style="201" customWidth="1"/>
    <col min="16110" max="16110" width="0" style="201" hidden="1" customWidth="1"/>
    <col min="16111" max="16111" width="28" style="201" customWidth="1"/>
    <col min="16112" max="16112" width="32.140625" style="201" customWidth="1"/>
    <col min="16113" max="16113" width="39.85546875" style="201" bestFit="1" customWidth="1"/>
    <col min="16114" max="16114" width="0" style="201" hidden="1" customWidth="1"/>
    <col min="16115" max="16115" width="7.28515625" style="201" customWidth="1"/>
    <col min="16116" max="16116" width="0" style="201" hidden="1" customWidth="1"/>
    <col min="16117" max="16117" width="7.28515625" style="201" customWidth="1"/>
    <col min="16118" max="16118" width="59.5703125" style="201" customWidth="1"/>
    <col min="16119" max="16119" width="0" style="201" hidden="1" customWidth="1"/>
    <col min="16120" max="16120" width="23.85546875" style="201" customWidth="1"/>
    <col min="16121" max="16121" width="27.42578125" style="201" customWidth="1"/>
    <col min="16122" max="16122" width="28" style="201" customWidth="1"/>
    <col min="16123" max="16125" width="0" style="201" hidden="1" customWidth="1"/>
    <col min="16126" max="16126" width="7.28515625" style="201" customWidth="1"/>
    <col min="16127" max="16127" width="6.140625" style="201" bestFit="1" customWidth="1"/>
    <col min="16128" max="16128" width="76.85546875" style="201"/>
    <col min="16129" max="16129" width="7.28515625" style="201" customWidth="1"/>
    <col min="16130" max="16130" width="6.140625" style="201" bestFit="1" customWidth="1"/>
    <col min="16131" max="16131" width="78" style="201" customWidth="1"/>
    <col min="16132" max="16132" width="20.7109375" style="201" customWidth="1"/>
    <col min="16133" max="16133" width="26" style="201" customWidth="1"/>
    <col min="16134" max="16134" width="37" style="201" bestFit="1" customWidth="1"/>
    <col min="16135" max="16143" width="0" style="201" hidden="1" customWidth="1"/>
    <col min="16144" max="16146" width="22.7109375" style="201" bestFit="1" customWidth="1"/>
    <col min="16147" max="16147" width="25.28515625" style="201" bestFit="1" customWidth="1"/>
    <col min="16148" max="16148" width="21" style="201" bestFit="1" customWidth="1"/>
    <col min="16149" max="16149" width="8.28515625" style="201" customWidth="1"/>
    <col min="16150" max="16150" width="19" style="201" bestFit="1" customWidth="1"/>
    <col min="16151" max="16151" width="20.5703125" style="201" bestFit="1" customWidth="1"/>
    <col min="16152" max="16152" width="19" style="201" customWidth="1"/>
    <col min="16153" max="16359" width="11.42578125" style="201" customWidth="1"/>
    <col min="16360" max="16362" width="7.28515625" style="201" customWidth="1"/>
    <col min="16363" max="16363" width="0" style="201" hidden="1" customWidth="1"/>
    <col min="16364" max="16364" width="7.28515625" style="201" customWidth="1"/>
    <col min="16365" max="16365" width="66.140625" style="201" customWidth="1"/>
    <col min="16366" max="16366" width="0" style="201" hidden="1" customWidth="1"/>
    <col min="16367" max="16367" width="28" style="201" customWidth="1"/>
    <col min="16368" max="16368" width="32.140625" style="201" customWidth="1"/>
    <col min="16369" max="16369" width="39.85546875" style="201" bestFit="1" customWidth="1"/>
    <col min="16370" max="16370" width="0" style="201" hidden="1" customWidth="1"/>
    <col min="16371" max="16371" width="7.28515625" style="201" customWidth="1"/>
    <col min="16372" max="16372" width="0" style="201" hidden="1" customWidth="1"/>
    <col min="16373" max="16373" width="7.28515625" style="201" customWidth="1"/>
    <col min="16374" max="16374" width="59.5703125" style="201" customWidth="1"/>
    <col min="16375" max="16375" width="0" style="201" hidden="1" customWidth="1"/>
    <col min="16376" max="16376" width="23.85546875" style="201" customWidth="1"/>
    <col min="16377" max="16377" width="27.42578125" style="201" customWidth="1"/>
    <col min="16378" max="16378" width="28" style="201" customWidth="1"/>
    <col min="16379" max="16381" width="0" style="201" hidden="1" customWidth="1"/>
    <col min="16382" max="16382" width="7.28515625" style="201" customWidth="1"/>
    <col min="16383" max="16383" width="6.140625" style="201" bestFit="1" customWidth="1"/>
    <col min="16384" max="16384" width="76.85546875" style="201"/>
  </cols>
  <sheetData>
    <row r="1" spans="1:22" ht="27.75" customHeight="1" x14ac:dyDescent="0.25">
      <c r="A1" s="93"/>
      <c r="B1" s="93"/>
      <c r="C1" s="199" t="s">
        <v>0</v>
      </c>
      <c r="D1" s="199"/>
      <c r="E1" s="200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</row>
    <row r="2" spans="1:22" ht="27.75" customHeight="1" x14ac:dyDescent="0.25">
      <c r="A2" s="93"/>
      <c r="B2" s="93"/>
      <c r="C2" s="199" t="s">
        <v>1</v>
      </c>
      <c r="D2" s="199"/>
      <c r="E2" s="200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2" ht="27.75" customHeight="1" x14ac:dyDescent="0.25">
      <c r="A3" s="93"/>
      <c r="B3" s="93"/>
      <c r="C3" s="199" t="s">
        <v>2</v>
      </c>
      <c r="D3" s="199"/>
      <c r="E3" s="200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</row>
    <row r="4" spans="1:22" ht="27.75" customHeight="1" x14ac:dyDescent="0.25">
      <c r="A4" s="93"/>
      <c r="B4" s="93"/>
      <c r="C4" s="202" t="s">
        <v>3</v>
      </c>
      <c r="D4" s="202"/>
      <c r="E4" s="203"/>
      <c r="F4" s="203"/>
      <c r="G4" s="203"/>
      <c r="H4" s="203"/>
      <c r="I4" s="203"/>
      <c r="J4" s="203"/>
      <c r="K4" s="203"/>
      <c r="L4" s="203"/>
      <c r="R4" s="93"/>
      <c r="S4" s="93"/>
      <c r="T4" s="93"/>
    </row>
    <row r="5" spans="1:22" ht="27.75" customHeight="1" x14ac:dyDescent="0.25">
      <c r="A5" s="93"/>
      <c r="B5" s="93"/>
      <c r="C5" s="204"/>
      <c r="D5" s="204"/>
      <c r="E5" s="205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</row>
    <row r="6" spans="1:22" ht="51" customHeight="1" x14ac:dyDescent="0.25">
      <c r="A6" s="93"/>
      <c r="B6" s="93"/>
      <c r="C6" s="204"/>
      <c r="D6" s="204"/>
      <c r="E6" s="363" t="s">
        <v>144</v>
      </c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</row>
    <row r="7" spans="1:22" ht="27.75" hidden="1" customHeight="1" x14ac:dyDescent="0.25">
      <c r="A7" s="93"/>
      <c r="B7" s="93"/>
      <c r="C7" s="204"/>
      <c r="D7" s="206" t="s">
        <v>4</v>
      </c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</row>
    <row r="8" spans="1:22" ht="27.75" customHeight="1" x14ac:dyDescent="0.25">
      <c r="A8" s="93"/>
      <c r="B8" s="93"/>
      <c r="C8" s="207" t="s">
        <v>142</v>
      </c>
      <c r="D8" s="207"/>
      <c r="E8" s="248"/>
      <c r="F8" s="199"/>
      <c r="G8" s="202"/>
      <c r="H8" s="93"/>
      <c r="I8" s="93"/>
      <c r="L8" s="93"/>
      <c r="M8" s="93"/>
      <c r="N8" s="93"/>
      <c r="O8" s="93"/>
      <c r="P8" s="93"/>
      <c r="Q8" s="93"/>
      <c r="R8" s="93"/>
      <c r="S8" s="93"/>
      <c r="T8" s="93"/>
    </row>
    <row r="9" spans="1:22" ht="27.75" customHeight="1" x14ac:dyDescent="0.25">
      <c r="A9" s="93"/>
      <c r="B9" s="93"/>
      <c r="C9" s="207" t="s">
        <v>143</v>
      </c>
      <c r="D9" s="207"/>
      <c r="E9" s="248"/>
      <c r="F9" s="199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</row>
    <row r="10" spans="1:22" ht="21.75" hidden="1" customHeight="1" x14ac:dyDescent="0.25">
      <c r="A10" s="93"/>
      <c r="B10" s="93"/>
      <c r="C10" s="207" t="s">
        <v>5</v>
      </c>
      <c r="D10" s="207"/>
      <c r="E10" s="248"/>
      <c r="F10" s="199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</row>
    <row r="11" spans="1:22" ht="21.75" hidden="1" customHeight="1" x14ac:dyDescent="0.25">
      <c r="A11" s="93"/>
      <c r="B11" s="93"/>
      <c r="C11" s="209"/>
      <c r="D11" s="209"/>
      <c r="E11" s="93"/>
      <c r="F11" s="199" t="s">
        <v>6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</row>
    <row r="12" spans="1:22" ht="15" customHeight="1" thickBot="1" x14ac:dyDescent="0.3">
      <c r="A12" s="210"/>
      <c r="B12" s="93"/>
      <c r="C12" s="93"/>
      <c r="D12" s="93"/>
      <c r="E12" s="200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</row>
    <row r="13" spans="1:22" ht="57" customHeight="1" thickBot="1" x14ac:dyDescent="0.3">
      <c r="A13" s="210"/>
      <c r="B13" s="93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11</v>
      </c>
      <c r="I13" s="94" t="s">
        <v>12</v>
      </c>
      <c r="J13" s="94" t="s">
        <v>13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22" s="93" customFormat="1" ht="30" customHeight="1" thickBot="1" x14ac:dyDescent="0.3">
      <c r="A14" s="210"/>
      <c r="B14" s="247"/>
      <c r="C14" s="99" t="s">
        <v>24</v>
      </c>
      <c r="D14" s="100"/>
      <c r="E14" s="101" t="s">
        <v>25</v>
      </c>
      <c r="F14" s="102" t="s">
        <v>25</v>
      </c>
      <c r="G14" s="198" t="s">
        <v>26</v>
      </c>
      <c r="H14" s="198" t="s">
        <v>27</v>
      </c>
      <c r="I14" s="198" t="s">
        <v>27</v>
      </c>
      <c r="J14" s="198" t="s">
        <v>27</v>
      </c>
      <c r="K14" s="198" t="s">
        <v>27</v>
      </c>
      <c r="L14" s="198" t="s">
        <v>27</v>
      </c>
      <c r="M14" s="198" t="s">
        <v>27</v>
      </c>
      <c r="N14" s="198" t="s">
        <v>27</v>
      </c>
      <c r="O14" s="198" t="s">
        <v>27</v>
      </c>
      <c r="P14" s="198"/>
      <c r="Q14" s="198" t="s">
        <v>28</v>
      </c>
      <c r="R14" s="198"/>
      <c r="S14" s="103" t="s">
        <v>29</v>
      </c>
      <c r="T14" s="103"/>
      <c r="V14" s="244"/>
    </row>
    <row r="15" spans="1:22" s="93" customFormat="1" ht="18.75" thickBot="1" x14ac:dyDescent="0.3">
      <c r="A15" s="211"/>
      <c r="B15" s="105">
        <v>1</v>
      </c>
      <c r="C15" s="94" t="s">
        <v>30</v>
      </c>
      <c r="D15" s="106" t="s">
        <v>31</v>
      </c>
      <c r="E15" s="107">
        <f>+'IM CABILDO'!E15+'IM CALERA'!E15+'IM CON CON'!E15+'IM HIJUELAS'!E15+'IM LA CRUZ'!E15+'IM LA LIGUA'!E15+'IM LIMACHE'!E15+'IM NOGALES'!E15+'IM OLMUE'!E15+'IM PAPUDO'!E15+'IM PETORCA'!E15+'IM PUCHUNCAVI'!E15+'IM QUILLOTA'!E15+'IM QUILPUE'!E15+'IM QUINTERO'!E15+'IM VILLA ALEMANA'!E15+'IM VIÑA DEL MAR'!E15+'IM ZAPALLAR'!E15</f>
        <v>62743159428</v>
      </c>
      <c r="F15" s="108">
        <f>+S15</f>
        <v>15685789855</v>
      </c>
      <c r="G15" s="109">
        <f>+'IM CABILDO'!G15+'IM CALERA'!G15+'IM CON CON'!G15+'IM HIJUELAS'!G15+'IM LA CRUZ'!G15+'IM LA LIGUA'!G15+'IM LIMACHE'!G15+'IM NOGALES'!G15+'IM OLMUE'!G15+'IM PAPUDO'!G15+'IM PETORCA'!G15+'IM PUCHUNCAVI'!G15+'IM QUILLOTA'!G15+'IM QUILPUE'!G15+'IM QUINTERO'!G15+'IM VILLA ALEMANA'!G15+'IM VIÑA DEL MAR'!G15+'IM ZAPALLAR'!G15</f>
        <v>5228596619</v>
      </c>
      <c r="H15" s="109">
        <f>SUM('IM CABILDO'!H15+'IM CALERA'!H15+'IM CON CON'!H15+'IM HIJUELAS'!H15+'IM LA CRUZ'!H15+'IM LA LIGUA'!H15+'IM LIMACHE'!H15+'IM NOGALES'!H15+'IM OLMUE'!H15+'IM PAPUDO'!H15+'IM PETORCA'!H15+'IM PUCHUNCAVI'!H15+'IM QUILLOTA'!H15+'IM QUILPUE'!H15+'IM QUINTERO'!H15+'IM VILLA ALEMANA'!H15+'IM VIÑA DEL MAR'!H15+'IM ZAPALLAR'!H15)</f>
        <v>5228596618</v>
      </c>
      <c r="I15" s="109">
        <f>SUM('IM CABILDO'!I15+'IM CALERA'!I15+'IM CON CON'!I15+'IM HIJUELAS'!I15+'IM LA CRUZ'!I15+'IM LA LIGUA'!I15+'IM LIMACHE'!I15+'IM NOGALES'!I15+'IM OLMUE'!I15+'IM PAPUDO'!I15+'IM PETORCA'!I15+'IM PUCHUNCAVI'!I15+'IM QUILLOTA'!I15+'IM QUILPUE'!I15+'IM QUINTERO'!I15+'IM VILLA ALEMANA'!I15+'IM VIÑA DEL MAR'!I15+'IM ZAPALLAR'!I15)</f>
        <v>5228596618</v>
      </c>
      <c r="J15" s="110"/>
      <c r="K15" s="109"/>
      <c r="L15" s="109"/>
      <c r="M15" s="109"/>
      <c r="N15" s="109"/>
      <c r="O15" s="109"/>
      <c r="P15" s="109"/>
      <c r="Q15" s="109"/>
      <c r="R15" s="109"/>
      <c r="S15" s="111">
        <f t="shared" ref="S15:S79" si="0">SUM(G15:R15)</f>
        <v>15685789855</v>
      </c>
      <c r="T15" s="111">
        <f t="shared" ref="T15:T79" si="1">+F15-S15</f>
        <v>0</v>
      </c>
      <c r="V15" s="245">
        <f>+E15-F15</f>
        <v>47057369573</v>
      </c>
    </row>
    <row r="16" spans="1:22" s="93" customFormat="1" ht="30.75" hidden="1" customHeight="1" thickBot="1" x14ac:dyDescent="0.3">
      <c r="A16" s="211"/>
      <c r="B16" s="112">
        <v>2</v>
      </c>
      <c r="C16" s="94" t="s">
        <v>32</v>
      </c>
      <c r="D16" s="106" t="s">
        <v>31</v>
      </c>
      <c r="E16" s="107">
        <f>+'IM CABILDO'!E16+'IM CALERA'!E16+'IM CON CON'!E16+'IM HIJUELAS'!E16+'IM LA CRUZ'!E16+'IM LA LIGUA'!E16+'IM LIMACHE'!E16+'IM NOGALES'!E16+'IM OLMUE'!E16+'IM PAPUDO'!E16+'IM PETORCA'!E16+'IM PUCHUNCAVI'!E16+'IM QUILLOTA'!E16+'IM QUILPUE'!E16+'IM QUINTERO'!E16+'IM VILLA ALEMANA'!E16+'IM VIÑA DEL MAR'!E16+'IM ZAPALLAR'!E16</f>
        <v>75634656</v>
      </c>
      <c r="F16" s="108">
        <f t="shared" ref="F16:F80" si="2">+S16</f>
        <v>18908664</v>
      </c>
      <c r="G16" s="109">
        <f>+'IM CABILDO'!G16+'IM CALERA'!G16+'IM CON CON'!G16+'IM HIJUELAS'!G16+'IM LA CRUZ'!G16+'IM LA LIGUA'!G16+'IM LIMACHE'!G16+'IM NOGALES'!G16+'IM OLMUE'!G16+'IM PAPUDO'!G16+'IM PETORCA'!G16+'IM PUCHUNCAVI'!G16+'IM QUILLOTA'!G16+'IM QUILPUE'!G16+'IM QUINTERO'!G16+'IM VILLA ALEMANA'!G16+'IM VIÑA DEL MAR'!G16+'IM ZAPALLAR'!G16</f>
        <v>6302888</v>
      </c>
      <c r="H16" s="109">
        <f>SUM('IM CABILDO'!H16+'IM CALERA'!H16+'IM CON CON'!H16+'IM HIJUELAS'!H16+'IM LA CRUZ'!H16+'IM LA LIGUA'!H16+'IM LIMACHE'!H16+'IM NOGALES'!H16+'IM OLMUE'!H16+'IM PAPUDO'!H16+'IM PETORCA'!H16+'IM PUCHUNCAVI'!H16+'IM QUILLOTA'!H16+'IM QUILPUE'!H16+'IM QUINTERO'!H16+'IM VILLA ALEMANA'!H16+'IM VIÑA DEL MAR'!H16+'IM ZAPALLAR'!H16)</f>
        <v>6302888</v>
      </c>
      <c r="I16" s="109">
        <f>SUM('IM CABILDO'!I16+'IM CALERA'!I16+'IM CON CON'!I16+'IM HIJUELAS'!I16+'IM LA CRUZ'!I16+'IM LA LIGUA'!I16+'IM LIMACHE'!I16+'IM NOGALES'!I16+'IM OLMUE'!I16+'IM PAPUDO'!I16+'IM PETORCA'!I16+'IM PUCHUNCAVI'!I16+'IM QUILLOTA'!I16+'IM QUILPUE'!I16+'IM QUINTERO'!I16+'IM VILLA ALEMANA'!I16+'IM VIÑA DEL MAR'!I16+'IM ZAPALLAR'!I16)</f>
        <v>6302888</v>
      </c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18908664</v>
      </c>
      <c r="T16" s="111">
        <f t="shared" si="1"/>
        <v>0</v>
      </c>
      <c r="V16" s="245">
        <f>+E16-F16</f>
        <v>56725992</v>
      </c>
    </row>
    <row r="17" spans="1:22" s="93" customFormat="1" ht="30.75" hidden="1" customHeight="1" thickBot="1" x14ac:dyDescent="0.3">
      <c r="A17" s="211"/>
      <c r="B17" s="112">
        <v>3</v>
      </c>
      <c r="C17" s="94" t="s">
        <v>33</v>
      </c>
      <c r="D17" s="106" t="s">
        <v>31</v>
      </c>
      <c r="E17" s="107">
        <f>+'IM CABILDO'!E17+'IM CALERA'!E17+'IM CON CON'!E17+'IM HIJUELAS'!E17+'IM LA CRUZ'!E17+'IM LA LIGUA'!E17+'IM LIMACHE'!E17+'IM NOGALES'!E17+'IM OLMUE'!E17+'IM PAPUDO'!E17+'IM PETORCA'!E17+'IM PUCHUNCAVI'!E17+'IM QUILLOTA'!E17+'IM QUILPUE'!E17+'IM QUINTERO'!E17+'IM VILLA ALEMANA'!E17+'IM VIÑA DEL MAR'!E17+'IM ZAPALLAR'!E17</f>
        <v>1317672</v>
      </c>
      <c r="F17" s="108">
        <f t="shared" si="2"/>
        <v>329418</v>
      </c>
      <c r="G17" s="109">
        <f>+'IM CABILDO'!G17+'IM CALERA'!G17+'IM CON CON'!G17+'IM HIJUELAS'!G17+'IM LA CRUZ'!G17+'IM LA LIGUA'!G17+'IM LIMACHE'!G17+'IM NOGALES'!G17+'IM OLMUE'!G17+'IM PAPUDO'!G17+'IM PETORCA'!G17+'IM PUCHUNCAVI'!G17+'IM QUILLOTA'!G17+'IM QUILPUE'!G17+'IM QUINTERO'!G17+'IM VILLA ALEMANA'!G17+'IM VIÑA DEL MAR'!G17+'IM ZAPALLAR'!G17</f>
        <v>109806</v>
      </c>
      <c r="H17" s="109">
        <f>SUM('IM CABILDO'!H17+'IM CALERA'!H17+'IM CON CON'!H17+'IM HIJUELAS'!H17+'IM LA CRUZ'!H17+'IM LA LIGUA'!H17+'IM LIMACHE'!H17+'IM NOGALES'!H17+'IM OLMUE'!H17+'IM PAPUDO'!H17+'IM PETORCA'!H17+'IM PUCHUNCAVI'!H17+'IM QUILLOTA'!H17+'IM QUILPUE'!H17+'IM QUINTERO'!H17+'IM VILLA ALEMANA'!H17+'IM VIÑA DEL MAR'!H17+'IM ZAPALLAR'!H17)</f>
        <v>109806</v>
      </c>
      <c r="I17" s="109">
        <f>SUM('IM CABILDO'!I17+'IM CALERA'!I17+'IM CON CON'!I17+'IM HIJUELAS'!I17+'IM LA CRUZ'!I17+'IM LA LIGUA'!I17+'IM LIMACHE'!I17+'IM NOGALES'!I17+'IM OLMUE'!I17+'IM PAPUDO'!I17+'IM PETORCA'!I17+'IM PUCHUNCAVI'!I17+'IM QUILLOTA'!I17+'IM QUILPUE'!I17+'IM QUINTERO'!I17+'IM VILLA ALEMANA'!I17+'IM VIÑA DEL MAR'!I17+'IM ZAPALLAR'!I17)</f>
        <v>109806</v>
      </c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329418</v>
      </c>
      <c r="T17" s="111">
        <f t="shared" si="1"/>
        <v>0</v>
      </c>
      <c r="V17" s="245">
        <f>+E17-F17</f>
        <v>988254</v>
      </c>
    </row>
    <row r="18" spans="1:22" s="93" customFormat="1" ht="18.75" thickBot="1" x14ac:dyDescent="0.3">
      <c r="A18" s="211"/>
      <c r="B18" s="112">
        <v>2</v>
      </c>
      <c r="C18" s="94" t="s">
        <v>34</v>
      </c>
      <c r="D18" s="106" t="s">
        <v>31</v>
      </c>
      <c r="E18" s="107">
        <f>+'IM CABILDO'!E18+'IM CALERA'!E18+'IM CON CON'!E18+'IM HIJUELAS'!E18+'IM LA CRUZ'!E18+'IM LA LIGUA'!E18+'IM LIMACHE'!E18+'IM NOGALES'!E18+'IM OLMUE'!E18+'IM PAPUDO'!E18+'IM PETORCA'!E18+'IM PUCHUNCAVI'!E18+'IM QUILLOTA'!E18+'IM QUILPUE'!E18+'IM QUINTERO'!E18+'IM VILLA ALEMANA'!E18+'IM VIÑA DEL MAR'!E18+'IM ZAPALLAR'!E18</f>
        <v>703359060</v>
      </c>
      <c r="F18" s="108">
        <f t="shared" si="2"/>
        <v>175839765</v>
      </c>
      <c r="G18" s="109">
        <f>+'IM CABILDO'!G18+'IM CALERA'!G18+'IM CON CON'!G18+'IM HIJUELAS'!G18+'IM LA CRUZ'!G18+'IM LA LIGUA'!G18+'IM LIMACHE'!G18+'IM NOGALES'!G18+'IM OLMUE'!G18+'IM PAPUDO'!G18+'IM PETORCA'!G18+'IM PUCHUNCAVI'!G18+'IM QUILLOTA'!G18+'IM QUILPUE'!G18+'IM QUINTERO'!G18+'IM VILLA ALEMANA'!G18+'IM VIÑA DEL MAR'!G18+'IM ZAPALLAR'!G18</f>
        <v>58613255</v>
      </c>
      <c r="H18" s="109">
        <f>SUM('IM CABILDO'!H18+'IM CALERA'!H18+'IM CON CON'!H18+'IM HIJUELAS'!H18+'IM LA CRUZ'!H18+'IM LA LIGUA'!H18+'IM LIMACHE'!H18+'IM NOGALES'!H18+'IM OLMUE'!H18+'IM PAPUDO'!H18+'IM PETORCA'!H18+'IM PUCHUNCAVI'!H18+'IM QUILLOTA'!H18+'IM QUILPUE'!H18+'IM QUINTERO'!H18+'IM VILLA ALEMANA'!H18+'IM VIÑA DEL MAR'!H18+'IM ZAPALLAR'!H18)</f>
        <v>58613255</v>
      </c>
      <c r="I18" s="109">
        <f>SUM('IM CABILDO'!I18+'IM CALERA'!I18+'IM CON CON'!I18+'IM HIJUELAS'!I18+'IM LA CRUZ'!I18+'IM LA LIGUA'!I18+'IM LIMACHE'!I18+'IM NOGALES'!I18+'IM OLMUE'!I18+'IM PAPUDO'!I18+'IM PETORCA'!I18+'IM PUCHUNCAVI'!I18+'IM QUILLOTA'!I18+'IM QUILPUE'!I18+'IM QUINTERO'!I18+'IM VILLA ALEMANA'!I18+'IM VIÑA DEL MAR'!I18+'IM ZAPALLAR'!I18)</f>
        <v>58613255</v>
      </c>
      <c r="J18" s="116"/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175839765</v>
      </c>
      <c r="T18" s="111">
        <f t="shared" si="1"/>
        <v>0</v>
      </c>
      <c r="V18" s="245">
        <f>+E18-F18</f>
        <v>527519295</v>
      </c>
    </row>
    <row r="19" spans="1:22" s="93" customFormat="1" ht="18.75" thickBot="1" x14ac:dyDescent="0.3">
      <c r="A19" s="211"/>
      <c r="B19" s="112">
        <v>3</v>
      </c>
      <c r="C19" s="94" t="s">
        <v>35</v>
      </c>
      <c r="D19" s="106" t="s">
        <v>31</v>
      </c>
      <c r="E19" s="107">
        <f>+'IM CABILDO'!E19+'IM CALERA'!E19+'IM CON CON'!E19+'IM HIJUELAS'!E19+'IM LA CRUZ'!E19+'IM LA LIGUA'!E19+'IM LIMACHE'!E19+'IM NOGALES'!E19+'IM OLMUE'!E19+'IM PAPUDO'!E19+'IM PETORCA'!E19+'IM PUCHUNCAVI'!E19+'IM QUILLOTA'!E19+'IM QUILPUE'!E19+'IM QUINTERO'!E19+'IM VILLA ALEMANA'!E19+'IM VIÑA DEL MAR'!E19+'IM ZAPALLAR'!E19</f>
        <v>208014372</v>
      </c>
      <c r="F19" s="108">
        <f t="shared" si="2"/>
        <v>52205092</v>
      </c>
      <c r="G19" s="109">
        <f>+'IM CABILDO'!G19+'IM CALERA'!G19+'IM CON CON'!G19+'IM HIJUELAS'!G19+'IM LA CRUZ'!G19+'IM LA LIGUA'!G19+'IM LIMACHE'!G19+'IM NOGALES'!G19+'IM OLMUE'!G19+'IM PAPUDO'!G19+'IM PETORCA'!G19+'IM PUCHUNCAVI'!G19+'IM QUILLOTA'!G19+'IM QUILPUE'!G19+'IM QUINTERO'!G19+'IM VILLA ALEMANA'!G19+'IM VIÑA DEL MAR'!G19+'IM ZAPALLAR'!G19</f>
        <v>17401694</v>
      </c>
      <c r="H19" s="109">
        <f>SUM('IM CABILDO'!H19+'IM CALERA'!H19+'IM CON CON'!H19+'IM HIJUELAS'!H19+'IM LA CRUZ'!H19+'IM LA LIGUA'!H19+'IM LIMACHE'!H19+'IM NOGALES'!H19+'IM OLMUE'!H19+'IM PAPUDO'!H19+'IM PETORCA'!H19+'IM PUCHUNCAVI'!H19+'IM QUILLOTA'!H19+'IM QUILPUE'!H19+'IM QUINTERO'!H19+'IM VILLA ALEMANA'!H19+'IM VIÑA DEL MAR'!H19+'IM ZAPALLAR'!H19)</f>
        <v>17401699</v>
      </c>
      <c r="I19" s="109">
        <f>SUM('IM CABILDO'!I19+'IM CALERA'!I19+'IM CON CON'!I19+'IM HIJUELAS'!I19+'IM LA CRUZ'!I19+'IM LA LIGUA'!I19+'IM LIMACHE'!I19+'IM NOGALES'!I19+'IM OLMUE'!I19+'IM PAPUDO'!I19+'IM PETORCA'!I19+'IM PUCHUNCAVI'!I19+'IM QUILLOTA'!I19+'IM QUILPUE'!I19+'IM QUINTERO'!I19+'IM VILLA ALEMANA'!I19+'IM VIÑA DEL MAR'!I19+'IM ZAPALLAR'!I19)</f>
        <v>17401699</v>
      </c>
      <c r="J19" s="116"/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52205092</v>
      </c>
      <c r="T19" s="111">
        <f t="shared" si="1"/>
        <v>0</v>
      </c>
      <c r="V19" s="245">
        <f>+E19-F19</f>
        <v>155809280</v>
      </c>
    </row>
    <row r="20" spans="1:22" s="93" customFormat="1" ht="18.75" thickBot="1" x14ac:dyDescent="0.3">
      <c r="A20" s="211"/>
      <c r="B20" s="112"/>
      <c r="C20" s="94" t="s">
        <v>207</v>
      </c>
      <c r="D20" s="106"/>
      <c r="E20" s="107"/>
      <c r="F20" s="108"/>
      <c r="G20" s="109"/>
      <c r="H20" s="109"/>
      <c r="I20" s="109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V20" s="245"/>
    </row>
    <row r="21" spans="1:22" s="93" customFormat="1" ht="30.75" hidden="1" customHeight="1" thickBot="1" x14ac:dyDescent="0.3">
      <c r="A21" s="211"/>
      <c r="B21" s="112">
        <v>5</v>
      </c>
      <c r="C21" s="94" t="s">
        <v>36</v>
      </c>
      <c r="D21" s="106" t="s">
        <v>31</v>
      </c>
      <c r="E21" s="107">
        <f>+'IM CABILDO'!E21+'IM CALERA'!E21+'IM CON CON'!E21+'IM HIJUELAS'!E21+'IM LA CRUZ'!E21+'IM LA LIGUA'!E21+'IM LIMACHE'!E21+'IM NOGALES'!E21+'IM OLMUE'!E21+'IM PAPUDO'!E21+'IM PETORCA'!E21+'IM PUCHUNCAVI'!E21+'IM QUILLOTA'!E21+'IM QUILPUE'!E21+'IM QUINTERO'!E21+'IM VILLA ALEMANA'!E21+'IM VIÑA DEL MAR'!E21+'IM ZAPALLAR'!E21</f>
        <v>0</v>
      </c>
      <c r="F21" s="108">
        <f t="shared" si="2"/>
        <v>0</v>
      </c>
      <c r="G21" s="109">
        <f>+'IM CABILDO'!G21+'IM CALERA'!G21+'IM CON CON'!G21+'IM HIJUELAS'!G21+'IM LA CRUZ'!G21+'IM LA LIGUA'!G21+'IM LIMACHE'!G21+'IM NOGALES'!G21+'IM OLMUE'!G21+'IM PAPUDO'!G21+'IM PETORCA'!G21+'IM PUCHUNCAVI'!G21+'IM QUILLOTA'!G21+'IM QUILPUE'!G21+'IM QUINTERO'!G21+'IM VILLA ALEMANA'!G21+'IM VIÑA DEL MAR'!G21+'IM ZAPALLAR'!G21</f>
        <v>0</v>
      </c>
      <c r="H21" s="109">
        <f>SUM('IM CABILDO'!H21+'IM CALERA'!H21+'IM CON CON'!H21+'IM HIJUELAS'!H21+'IM LA CRUZ'!H21+'IM LA LIGUA'!H21+'IM LIMACHE'!H21+'IM NOGALES'!H21+'IM OLMUE'!H21+'IM PAPUDO'!H21+'IM PETORCA'!H21+'IM PUCHUNCAVI'!H21+'IM QUILLOTA'!H21+'IM QUILPUE'!H21+'IM QUINTERO'!H21+'IM VILLA ALEMANA'!H21+'IM VIÑA DEL MAR'!H21+'IM ZAPALLAR'!H21)</f>
        <v>0</v>
      </c>
      <c r="I21" s="109">
        <f>SUM('IM CABILDO'!I21+'IM CALERA'!I21+'IM CON CON'!I21+'IM HIJUELAS'!I21+'IM LA CRUZ'!I21+'IM LA LIGUA'!I21+'IM LIMACHE'!I21+'IM NOGALES'!I21+'IM OLMUE'!I21+'IM PAPUDO'!I21+'IM PETORCA'!I21+'IM PUCHUNCAVI'!I21+'IM QUILLOTA'!I21+'IM QUILPUE'!I21+'IM QUINTERO'!I21+'IM VILLA ALEMANA'!I21+'IM VIÑA DEL MAR'!I21+'IM ZAPALLAR'!I21)</f>
        <v>0</v>
      </c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V21" s="245">
        <f t="shared" ref="V21:V84" si="3">+E21-F21</f>
        <v>0</v>
      </c>
    </row>
    <row r="22" spans="1:22" s="93" customFormat="1" ht="18.75" thickBot="1" x14ac:dyDescent="0.3">
      <c r="A22" s="211"/>
      <c r="B22" s="112">
        <v>4</v>
      </c>
      <c r="C22" s="94" t="s">
        <v>37</v>
      </c>
      <c r="D22" s="106" t="s">
        <v>31</v>
      </c>
      <c r="E22" s="107">
        <f>+'IM CABILDO'!E22+'IM CALERA'!E22+'IM CON CON'!E22+'IM HIJUELAS'!E22+'IM LA CRUZ'!E22+'IM LA LIGUA'!E22+'IM LIMACHE'!E22+'IM NOGALES'!E22+'IM OLMUE'!E22+'IM PAPUDO'!E22+'IM PETORCA'!E22+'IM PUCHUNCAVI'!E22+'IM QUILLOTA'!E22+'IM QUILPUE'!E22+'IM QUINTERO'!E22+'IM VILLA ALEMANA'!E22+'IM VIÑA DEL MAR'!E22+'IM ZAPALLAR'!E22</f>
        <v>107423196</v>
      </c>
      <c r="F22" s="108">
        <f t="shared" si="2"/>
        <v>28280195</v>
      </c>
      <c r="G22" s="109">
        <f>+'IM CABILDO'!G22+'IM CALERA'!G22+'IM CON CON'!G22+'IM HIJUELAS'!G22+'IM LA CRUZ'!G22+'IM LA LIGUA'!G22+'IM LIMACHE'!G22+'IM NOGALES'!G22+'IM OLMUE'!G22+'IM PAPUDO'!G22+'IM PETORCA'!G22+'IM PUCHUNCAVI'!G22+'IM QUILLOTA'!G22+'IM QUILPUE'!G22+'IM QUINTERO'!G22+'IM VILLA ALEMANA'!G22+'IM VIÑA DEL MAR'!G22+'IM ZAPALLAR'!G22</f>
        <v>9426725</v>
      </c>
      <c r="H22" s="109">
        <f>SUM('IM CABILDO'!H22+'IM CALERA'!H22+'IM CON CON'!H22+'IM HIJUELAS'!H22+'IM LA CRUZ'!H22+'IM LA LIGUA'!H22+'IM LIMACHE'!H22+'IM NOGALES'!H22+'IM OLMUE'!H22+'IM PAPUDO'!H22+'IM PETORCA'!H22+'IM PUCHUNCAVI'!H22+'IM QUILLOTA'!H22+'IM QUILPUE'!H22+'IM QUINTERO'!H22+'IM VILLA ALEMANA'!H22+'IM VIÑA DEL MAR'!H22+'IM ZAPALLAR'!H22)</f>
        <v>9426735</v>
      </c>
      <c r="I22" s="109">
        <f>SUM('IM CABILDO'!I22+'IM CALERA'!I22+'IM CON CON'!I22+'IM HIJUELAS'!I22+'IM LA CRUZ'!I22+'IM LA LIGUA'!I22+'IM LIMACHE'!I22+'IM NOGALES'!I22+'IM OLMUE'!I22+'IM PAPUDO'!I22+'IM PETORCA'!I22+'IM PUCHUNCAVI'!I22+'IM QUILLOTA'!I22+'IM QUILPUE'!I22+'IM QUINTERO'!I22+'IM VILLA ALEMANA'!I22+'IM VIÑA DEL MAR'!I22+'IM ZAPALLAR'!I22)</f>
        <v>9426735</v>
      </c>
      <c r="J22" s="116"/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28280195</v>
      </c>
      <c r="T22" s="111">
        <f t="shared" si="1"/>
        <v>0</v>
      </c>
      <c r="V22" s="245">
        <f t="shared" si="3"/>
        <v>79143001</v>
      </c>
    </row>
    <row r="23" spans="1:22" s="93" customFormat="1" ht="30.75" hidden="1" customHeight="1" thickBot="1" x14ac:dyDescent="0.3">
      <c r="A23" s="211"/>
      <c r="B23" s="112">
        <v>7</v>
      </c>
      <c r="C23" s="94" t="s">
        <v>38</v>
      </c>
      <c r="D23" s="106" t="s">
        <v>31</v>
      </c>
      <c r="E23" s="107">
        <f>+'IM CABILDO'!E23+'IM CALERA'!E23+'IM CON CON'!E23+'IM HIJUELAS'!E23+'IM LA CRUZ'!E23+'IM LA LIGUA'!E23+'IM LIMACHE'!E23+'IM NOGALES'!E23+'IM OLMUE'!E23+'IM PAPUDO'!E23+'IM PETORCA'!E23+'IM PUCHUNCAVI'!E23+'IM QUILLOTA'!E23+'IM QUILPUE'!E23+'IM QUINTERO'!E23+'IM VILLA ALEMANA'!E23+'IM VIÑA DEL MAR'!E23+'IM ZAPALLAR'!E23</f>
        <v>0</v>
      </c>
      <c r="F23" s="108">
        <f t="shared" si="2"/>
        <v>0</v>
      </c>
      <c r="G23" s="109">
        <f>+'IM CABILDO'!G23+'IM CALERA'!G23+'IM CON CON'!G23+'IM HIJUELAS'!G23+'IM LA CRUZ'!G23+'IM LA LIGUA'!G23+'IM LIMACHE'!G23+'IM NOGALES'!G23+'IM OLMUE'!G23+'IM PAPUDO'!G23+'IM PETORCA'!G23+'IM PUCHUNCAVI'!G23+'IM QUILLOTA'!G23+'IM QUILPUE'!G23+'IM QUINTERO'!G23+'IM VILLA ALEMANA'!G23+'IM VIÑA DEL MAR'!G23+'IM ZAPALLAR'!G23</f>
        <v>0</v>
      </c>
      <c r="H23" s="109">
        <f>SUM('IM CABILDO'!H23+'IM CALERA'!H23+'IM CON CON'!H23+'IM HIJUELAS'!H23+'IM LA CRUZ'!H23+'IM LA LIGUA'!H23+'IM LIMACHE'!H23+'IM NOGALES'!H23+'IM OLMUE'!H23+'IM PAPUDO'!H23+'IM PETORCA'!H23+'IM PUCHUNCAVI'!H23+'IM QUILLOTA'!H23+'IM QUILPUE'!H23+'IM QUINTERO'!H23+'IM VILLA ALEMANA'!H23+'IM VIÑA DEL MAR'!H23+'IM ZAPALLAR'!H23)</f>
        <v>0</v>
      </c>
      <c r="I23" s="109">
        <f>SUM('IM CABILDO'!I23+'IM CALERA'!I23+'IM CON CON'!I23+'IM HIJUELAS'!I23+'IM LA CRUZ'!I23+'IM LA LIGUA'!I23+'IM LIMACHE'!I23+'IM NOGALES'!I23+'IM OLMUE'!I23+'IM PAPUDO'!I23+'IM PETORCA'!I23+'IM PUCHUNCAVI'!I23+'IM QUILLOTA'!I23+'IM QUILPUE'!I23+'IM QUINTERO'!I23+'IM VILLA ALEMANA'!I23+'IM VIÑA DEL MAR'!I23+'IM ZAPALLAR'!I23)</f>
        <v>0</v>
      </c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V23" s="245">
        <f t="shared" si="3"/>
        <v>0</v>
      </c>
    </row>
    <row r="24" spans="1:22" s="93" customFormat="1" ht="18.75" thickBot="1" x14ac:dyDescent="0.3">
      <c r="A24" s="211"/>
      <c r="B24" s="112">
        <v>5</v>
      </c>
      <c r="C24" s="94" t="s">
        <v>39</v>
      </c>
      <c r="D24" s="106" t="s">
        <v>31</v>
      </c>
      <c r="E24" s="107">
        <f>+'IM CABILDO'!E24+'IM CALERA'!E24+'IM CON CON'!E24+'IM HIJUELAS'!E24+'IM LA CRUZ'!E24+'IM LA LIGUA'!E24+'IM LIMACHE'!E24+'IM NOGALES'!E24+'IM OLMUE'!E24+'IM PAPUDO'!E24+'IM PETORCA'!E24+'IM PUCHUNCAVI'!E24+'IM QUILLOTA'!E24+'IM QUILPUE'!E24+'IM QUINTERO'!E24+'IM VILLA ALEMANA'!E24+'IM VIÑA DEL MAR'!E24+'IM ZAPALLAR'!E24</f>
        <v>158233860</v>
      </c>
      <c r="F24" s="108">
        <f t="shared" si="2"/>
        <v>39558481</v>
      </c>
      <c r="G24" s="109">
        <f>+'IM CABILDO'!G24+'IM CALERA'!G24+'IM CON CON'!G24+'IM HIJUELAS'!G24+'IM LA CRUZ'!G24+'IM LA LIGUA'!G24+'IM LIMACHE'!G24+'IM NOGALES'!G24+'IM OLMUE'!G24+'IM PAPUDO'!G24+'IM PETORCA'!G24+'IM PUCHUNCAVI'!G24+'IM QUILLOTA'!G24+'IM QUILPUE'!G24+'IM QUINTERO'!G24+'IM VILLA ALEMANA'!G24+'IM VIÑA DEL MAR'!G24+'IM ZAPALLAR'!G24</f>
        <v>13186155</v>
      </c>
      <c r="H24" s="109">
        <f>SUM('IM CABILDO'!H24+'IM CALERA'!H24+'IM CON CON'!H24+'IM HIJUELAS'!H24+'IM LA CRUZ'!H24+'IM LA LIGUA'!H24+'IM LIMACHE'!H24+'IM NOGALES'!H24+'IM OLMUE'!H24+'IM PAPUDO'!H24+'IM PETORCA'!H24+'IM PUCHUNCAVI'!H24+'IM QUILLOTA'!H24+'IM QUILPUE'!H24+'IM QUINTERO'!H24+'IM VILLA ALEMANA'!H24+'IM VIÑA DEL MAR'!H24+'IM ZAPALLAR'!H24)</f>
        <v>13186163</v>
      </c>
      <c r="I24" s="109">
        <f>SUM('IM CABILDO'!I24+'IM CALERA'!I24+'IM CON CON'!I24+'IM HIJUELAS'!I24+'IM LA CRUZ'!I24+'IM LA LIGUA'!I24+'IM LIMACHE'!I24+'IM NOGALES'!I24+'IM OLMUE'!I24+'IM PAPUDO'!I24+'IM PETORCA'!I24+'IM PUCHUNCAVI'!I24+'IM QUILLOTA'!I24+'IM QUILPUE'!I24+'IM QUINTERO'!I24+'IM VILLA ALEMANA'!I24+'IM VIÑA DEL MAR'!I24+'IM ZAPALLAR'!I24)</f>
        <v>13186163</v>
      </c>
      <c r="J24" s="116"/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39558481</v>
      </c>
      <c r="T24" s="111">
        <f t="shared" si="1"/>
        <v>0</v>
      </c>
      <c r="V24" s="245">
        <f t="shared" si="3"/>
        <v>118675379</v>
      </c>
    </row>
    <row r="25" spans="1:22" s="93" customFormat="1" ht="18.75" thickBot="1" x14ac:dyDescent="0.3">
      <c r="A25" s="211"/>
      <c r="B25" s="112">
        <v>6</v>
      </c>
      <c r="C25" s="94" t="s">
        <v>40</v>
      </c>
      <c r="D25" s="106"/>
      <c r="E25" s="107">
        <f>+'IM CABILDO'!E25+'IM CALERA'!E25+'IM CON CON'!E25+'IM HIJUELAS'!E25+'IM LA CRUZ'!E25+'IM LA LIGUA'!E25+'IM LIMACHE'!E25+'IM NOGALES'!E25+'IM OLMUE'!E25+'IM PAPUDO'!E25+'IM PETORCA'!E25+'IM PUCHUNCAVI'!E25+'IM QUILLOTA'!E25+'IM QUILPUE'!E25+'IM QUINTERO'!E25+'IM VILLA ALEMANA'!E25+'IM VIÑA DEL MAR'!E25+'IM ZAPALLAR'!E25</f>
        <v>0</v>
      </c>
      <c r="F25" s="108">
        <f t="shared" si="2"/>
        <v>0</v>
      </c>
      <c r="G25" s="109">
        <f>+'IM CABILDO'!G25+'IM CALERA'!G25+'IM CON CON'!G25+'IM HIJUELAS'!G25+'IM LA CRUZ'!G25+'IM LA LIGUA'!G25+'IM LIMACHE'!G25+'IM NOGALES'!G25+'IM OLMUE'!G25+'IM PAPUDO'!G25+'IM PETORCA'!G25+'IM PUCHUNCAVI'!G25+'IM QUILLOTA'!G25+'IM QUILPUE'!G25+'IM QUINTERO'!G25+'IM VILLA ALEMANA'!G25+'IM VIÑA DEL MAR'!G25+'IM ZAPALLAR'!G25</f>
        <v>0</v>
      </c>
      <c r="H25" s="109">
        <f>SUM('IM CABILDO'!H25+'IM CALERA'!H25+'IM CON CON'!H25+'IM HIJUELAS'!H25+'IM LA CRUZ'!H25+'IM LA LIGUA'!H25+'IM LIMACHE'!H25+'IM NOGALES'!H25+'IM OLMUE'!H25+'IM PAPUDO'!H25+'IM PETORCA'!H25+'IM PUCHUNCAVI'!H25+'IM QUILLOTA'!H25+'IM QUILPUE'!H25+'IM QUINTERO'!H25+'IM VILLA ALEMANA'!H25+'IM VIÑA DEL MAR'!H25+'IM ZAPALLAR'!H25)</f>
        <v>0</v>
      </c>
      <c r="I25" s="109">
        <f>SUM('IM CABILDO'!I25+'IM CALERA'!I25+'IM CON CON'!I25+'IM HIJUELAS'!I25+'IM LA CRUZ'!I25+'IM LA LIGUA'!I25+'IM LIMACHE'!I25+'IM NOGALES'!I25+'IM OLMUE'!I25+'IM PAPUDO'!I25+'IM PETORCA'!I25+'IM PUCHUNCAVI'!I25+'IM QUILLOTA'!I25+'IM QUILPUE'!I25+'IM QUINTERO'!I25+'IM VILLA ALEMANA'!I25+'IM VIÑA DEL MAR'!I25+'IM ZAPALLAR'!I25)</f>
        <v>0</v>
      </c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213"/>
      <c r="V25" s="245">
        <f t="shared" si="3"/>
        <v>0</v>
      </c>
    </row>
    <row r="26" spans="1:22" s="93" customFormat="1" ht="18.75" thickBot="1" x14ac:dyDescent="0.3">
      <c r="A26" s="211"/>
      <c r="B26" s="112">
        <v>7</v>
      </c>
      <c r="C26" s="94" t="s">
        <v>41</v>
      </c>
      <c r="D26" s="106"/>
      <c r="E26" s="107">
        <f>+'IM CABILDO'!E26+'IM CALERA'!E26+'IM CON CON'!E26+'IM HIJUELAS'!E26+'IM LA CRUZ'!E26+'IM LA LIGUA'!E26+'IM LIMACHE'!E26+'IM NOGALES'!E26+'IM OLMUE'!E26+'IM PAPUDO'!E26+'IM PETORCA'!E26+'IM PUCHUNCAVI'!E26+'IM QUILLOTA'!E26+'IM QUILPUE'!E26+'IM QUINTERO'!E26+'IM VILLA ALEMANA'!E26+'IM VIÑA DEL MAR'!E26+'IM ZAPALLAR'!E26</f>
        <v>0</v>
      </c>
      <c r="F26" s="108">
        <f t="shared" si="2"/>
        <v>0</v>
      </c>
      <c r="G26" s="109">
        <f>+'IM CABILDO'!G26+'IM CALERA'!G26+'IM CON CON'!G26+'IM HIJUELAS'!G26+'IM LA CRUZ'!G26+'IM LA LIGUA'!G26+'IM LIMACHE'!G26+'IM NOGALES'!G26+'IM OLMUE'!G26+'IM PAPUDO'!G26+'IM PETORCA'!G26+'IM PUCHUNCAVI'!G26+'IM QUILLOTA'!G26+'IM QUILPUE'!G26+'IM QUINTERO'!G26+'IM VILLA ALEMANA'!G26+'IM VIÑA DEL MAR'!G26+'IM ZAPALLAR'!G26</f>
        <v>0</v>
      </c>
      <c r="H26" s="109">
        <f>SUM('IM CABILDO'!H26+'IM CALERA'!H26+'IM CON CON'!H26+'IM HIJUELAS'!H26+'IM LA CRUZ'!H26+'IM LA LIGUA'!H26+'IM LIMACHE'!H26+'IM NOGALES'!H26+'IM OLMUE'!H26+'IM PAPUDO'!H26+'IM PETORCA'!H26+'IM PUCHUNCAVI'!H26+'IM QUILLOTA'!H26+'IM QUILPUE'!H26+'IM QUINTERO'!H26+'IM VILLA ALEMANA'!H26+'IM VIÑA DEL MAR'!H26+'IM ZAPALLAR'!H26)</f>
        <v>0</v>
      </c>
      <c r="I26" s="109">
        <f>SUM('IM CABILDO'!I26+'IM CALERA'!I26+'IM CON CON'!I26+'IM HIJUELAS'!I26+'IM LA CRUZ'!I26+'IM LA LIGUA'!I26+'IM LIMACHE'!I26+'IM NOGALES'!I26+'IM OLMUE'!I26+'IM PAPUDO'!I26+'IM PETORCA'!I26+'IM PUCHUNCAVI'!I26+'IM QUILLOTA'!I26+'IM QUILPUE'!I26+'IM QUINTERO'!I26+'IM VILLA ALEMANA'!I26+'IM VIÑA DEL MAR'!I26+'IM ZAPALLAR'!I26)</f>
        <v>0</v>
      </c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213"/>
      <c r="V26" s="245">
        <f t="shared" si="3"/>
        <v>0</v>
      </c>
    </row>
    <row r="27" spans="1:22" s="93" customFormat="1" ht="30.75" hidden="1" customHeight="1" thickBot="1" x14ac:dyDescent="0.3">
      <c r="A27" s="211"/>
      <c r="B27" s="112"/>
      <c r="C27" s="94" t="s">
        <v>42</v>
      </c>
      <c r="D27" s="106"/>
      <c r="E27" s="107">
        <f>+'IM CABILDO'!E27+'IM CALERA'!E27+'IM CON CON'!E27+'IM HIJUELAS'!E27+'IM LA CRUZ'!E27+'IM LA LIGUA'!E27+'IM LIMACHE'!E27+'IM NOGALES'!E27+'IM OLMUE'!E27+'IM PAPUDO'!E27+'IM PETORCA'!E27+'IM PUCHUNCAVI'!E27+'IM QUILLOTA'!E27+'IM QUILPUE'!E27+'IM QUINTERO'!E27+'IM VILLA ALEMANA'!E27+'IM VIÑA DEL MAR'!E27+'IM ZAPALLAR'!E27</f>
        <v>0</v>
      </c>
      <c r="F27" s="108">
        <f t="shared" si="2"/>
        <v>0</v>
      </c>
      <c r="G27" s="109">
        <f>+'IM CABILDO'!G27+'IM CALERA'!G27+'IM CON CON'!G27+'IM HIJUELAS'!G27+'IM LA CRUZ'!G27+'IM LA LIGUA'!G27+'IM LIMACHE'!G27+'IM NOGALES'!G27+'IM OLMUE'!G27+'IM PAPUDO'!G27+'IM PETORCA'!G27+'IM PUCHUNCAVI'!G27+'IM QUILLOTA'!G27+'IM QUILPUE'!G27+'IM QUINTERO'!G27+'IM VILLA ALEMANA'!G27+'IM VIÑA DEL MAR'!G27+'IM ZAPALLAR'!G27</f>
        <v>0</v>
      </c>
      <c r="H27" s="109">
        <f>SUM('IM CABILDO'!H27+'IM CALERA'!H27+'IM CON CON'!H27+'IM HIJUELAS'!H27+'IM LA CRUZ'!H27+'IM LA LIGUA'!H27+'IM LIMACHE'!H27+'IM NOGALES'!H27+'IM OLMUE'!H27+'IM PAPUDO'!H27+'IM PETORCA'!H27+'IM PUCHUNCAVI'!H27+'IM QUILLOTA'!H27+'IM QUILPUE'!H27+'IM QUINTERO'!H27+'IM VILLA ALEMANA'!H27+'IM VIÑA DEL MAR'!H27+'IM ZAPALLAR'!H27)</f>
        <v>0</v>
      </c>
      <c r="I27" s="109">
        <f>SUM('IM CABILDO'!I27+'IM CALERA'!I27+'IM CON CON'!I27+'IM HIJUELAS'!I27+'IM LA CRUZ'!I27+'IM LA LIGUA'!I27+'IM LIMACHE'!I27+'IM NOGALES'!I27+'IM OLMUE'!I27+'IM PAPUDO'!I27+'IM PETORCA'!I27+'IM PUCHUNCAVI'!I27+'IM QUILLOTA'!I27+'IM QUILPUE'!I27+'IM QUINTERO'!I27+'IM VILLA ALEMANA'!I27+'IM VIÑA DEL MAR'!I27+'IM ZAPALLAR'!I27)</f>
        <v>0</v>
      </c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V27" s="245">
        <f t="shared" si="3"/>
        <v>0</v>
      </c>
    </row>
    <row r="28" spans="1:22" s="93" customFormat="1" ht="30.75" hidden="1" customHeight="1" thickBot="1" x14ac:dyDescent="0.3">
      <c r="A28" s="211"/>
      <c r="B28" s="112">
        <v>10</v>
      </c>
      <c r="C28" s="94" t="s">
        <v>43</v>
      </c>
      <c r="D28" s="106"/>
      <c r="E28" s="107">
        <f>+'IM CABILDO'!E28+'IM CALERA'!E28+'IM CON CON'!E28+'IM HIJUELAS'!E28+'IM LA CRUZ'!E28+'IM LA LIGUA'!E28+'IM LIMACHE'!E28+'IM NOGALES'!E28+'IM OLMUE'!E28+'IM PAPUDO'!E28+'IM PETORCA'!E28+'IM PUCHUNCAVI'!E28+'IM QUILLOTA'!E28+'IM QUILPUE'!E28+'IM QUINTERO'!E28+'IM VILLA ALEMANA'!E28+'IM VIÑA DEL MAR'!E28+'IM ZAPALLAR'!E28</f>
        <v>73554653</v>
      </c>
      <c r="F28" s="108">
        <f t="shared" si="2"/>
        <v>0</v>
      </c>
      <c r="G28" s="109">
        <f>+'IM CABILDO'!G28+'IM CALERA'!G28+'IM CON CON'!G28+'IM HIJUELAS'!G28+'IM LA CRUZ'!G28+'IM LA LIGUA'!G28+'IM LIMACHE'!G28+'IM NOGALES'!G28+'IM OLMUE'!G28+'IM PAPUDO'!G28+'IM PETORCA'!G28+'IM PUCHUNCAVI'!G28+'IM QUILLOTA'!G28+'IM QUILPUE'!G28+'IM QUINTERO'!G28+'IM VILLA ALEMANA'!G28+'IM VIÑA DEL MAR'!G28+'IM ZAPALLAR'!G28</f>
        <v>0</v>
      </c>
      <c r="H28" s="109">
        <f>SUM('IM CABILDO'!H28+'IM CALERA'!H28+'IM CON CON'!H28+'IM HIJUELAS'!H28+'IM LA CRUZ'!H28+'IM LA LIGUA'!H28+'IM LIMACHE'!H28+'IM NOGALES'!H28+'IM OLMUE'!H28+'IM PAPUDO'!H28+'IM PETORCA'!H28+'IM PUCHUNCAVI'!H28+'IM QUILLOTA'!H28+'IM QUILPUE'!H28+'IM QUINTERO'!H28+'IM VILLA ALEMANA'!H28+'IM VIÑA DEL MAR'!H28+'IM ZAPALLAR'!H28)</f>
        <v>0</v>
      </c>
      <c r="I28" s="109">
        <f>SUM('IM CABILDO'!I28+'IM CALERA'!I28+'IM CON CON'!I28+'IM HIJUELAS'!I28+'IM LA CRUZ'!I28+'IM LA LIGUA'!I28+'IM LIMACHE'!I28+'IM NOGALES'!I28+'IM OLMUE'!I28+'IM PAPUDO'!I28+'IM PETORCA'!I28+'IM PUCHUNCAVI'!I28+'IM QUILLOTA'!I28+'IM QUILPUE'!I28+'IM QUINTERO'!I28+'IM VILLA ALEMANA'!I28+'IM VIÑA DEL MAR'!I28+'IM ZAPALLAR'!I28)</f>
        <v>0</v>
      </c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213"/>
      <c r="V28" s="245">
        <f t="shared" si="3"/>
        <v>73554653</v>
      </c>
    </row>
    <row r="29" spans="1:22" s="93" customFormat="1" ht="30.75" hidden="1" customHeight="1" thickBot="1" x14ac:dyDescent="0.3">
      <c r="A29" s="211"/>
      <c r="B29" s="112">
        <v>11</v>
      </c>
      <c r="C29" s="94" t="s">
        <v>44</v>
      </c>
      <c r="D29" s="106"/>
      <c r="E29" s="107">
        <f>+'IM CABILDO'!E29+'IM CALERA'!E29+'IM CON CON'!E29+'IM HIJUELAS'!E29+'IM LA CRUZ'!E29+'IM LA LIGUA'!E29+'IM LIMACHE'!E29+'IM NOGALES'!E29+'IM OLMUE'!E29+'IM PAPUDO'!E29+'IM PETORCA'!E29+'IM PUCHUNCAVI'!E29+'IM QUILLOTA'!E29+'IM QUILPUE'!E29+'IM QUINTERO'!E29+'IM VILLA ALEMANA'!E29+'IM VIÑA DEL MAR'!E29+'IM ZAPALLAR'!E29</f>
        <v>23241298</v>
      </c>
      <c r="F29" s="108">
        <f t="shared" si="2"/>
        <v>0</v>
      </c>
      <c r="G29" s="109">
        <f>+'IM CABILDO'!G29+'IM CALERA'!G29+'IM CON CON'!G29+'IM HIJUELAS'!G29+'IM LA CRUZ'!G29+'IM LA LIGUA'!G29+'IM LIMACHE'!G29+'IM NOGALES'!G29+'IM OLMUE'!G29+'IM PAPUDO'!G29+'IM PETORCA'!G29+'IM PUCHUNCAVI'!G29+'IM QUILLOTA'!G29+'IM QUILPUE'!G29+'IM QUINTERO'!G29+'IM VILLA ALEMANA'!G29+'IM VIÑA DEL MAR'!G29+'IM ZAPALLAR'!G29</f>
        <v>0</v>
      </c>
      <c r="H29" s="109">
        <f>SUM('IM CABILDO'!H29+'IM CALERA'!H29+'IM CON CON'!H29+'IM HIJUELAS'!H29+'IM LA CRUZ'!H29+'IM LA LIGUA'!H29+'IM LIMACHE'!H29+'IM NOGALES'!H29+'IM OLMUE'!H29+'IM PAPUDO'!H29+'IM PETORCA'!H29+'IM PUCHUNCAVI'!H29+'IM QUILLOTA'!H29+'IM QUILPUE'!H29+'IM QUINTERO'!H29+'IM VILLA ALEMANA'!H29+'IM VIÑA DEL MAR'!H29+'IM ZAPALLAR'!H29)</f>
        <v>0</v>
      </c>
      <c r="I29" s="109">
        <f>SUM('IM CABILDO'!I29+'IM CALERA'!I29+'IM CON CON'!I29+'IM HIJUELAS'!I29+'IM LA CRUZ'!I29+'IM LA LIGUA'!I29+'IM LIMACHE'!I29+'IM NOGALES'!I29+'IM OLMUE'!I29+'IM PAPUDO'!I29+'IM PETORCA'!I29+'IM PUCHUNCAVI'!I29+'IM QUILLOTA'!I29+'IM QUILPUE'!I29+'IM QUINTERO'!I29+'IM VILLA ALEMANA'!I29+'IM VIÑA DEL MAR'!I29+'IM ZAPALLAR'!I29)</f>
        <v>0</v>
      </c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V29" s="245">
        <f t="shared" si="3"/>
        <v>23241298</v>
      </c>
    </row>
    <row r="30" spans="1:22" s="93" customFormat="1" ht="30.75" hidden="1" customHeight="1" thickBot="1" x14ac:dyDescent="0.3">
      <c r="A30" s="211"/>
      <c r="B30" s="112">
        <v>12</v>
      </c>
      <c r="C30" s="94" t="s">
        <v>45</v>
      </c>
      <c r="D30" s="106"/>
      <c r="E30" s="107">
        <f>+'IM CABILDO'!E30+'IM CALERA'!E30+'IM CON CON'!E30+'IM HIJUELAS'!E30+'IM LA CRUZ'!E30+'IM LA LIGUA'!E30+'IM LIMACHE'!E30+'IM NOGALES'!E30+'IM OLMUE'!E30+'IM PAPUDO'!E30+'IM PETORCA'!E30+'IM PUCHUNCAVI'!E30+'IM QUILLOTA'!E30+'IM QUILPUE'!E30+'IM QUINTERO'!E30+'IM VILLA ALEMANA'!E30+'IM VIÑA DEL MAR'!E30+'IM ZAPALLAR'!E30</f>
        <v>526215907</v>
      </c>
      <c r="F30" s="108">
        <f t="shared" si="2"/>
        <v>79476571</v>
      </c>
      <c r="G30" s="109">
        <f>+'IM CABILDO'!G30+'IM CALERA'!G30+'IM CON CON'!G30+'IM HIJUELAS'!G30+'IM LA CRUZ'!G30+'IM LA LIGUA'!G30+'IM LIMACHE'!G30+'IM NOGALES'!G30+'IM OLMUE'!G30+'IM PAPUDO'!G30+'IM PETORCA'!G30+'IM PUCHUNCAVI'!G30+'IM QUILLOTA'!G30+'IM QUILPUE'!G30+'IM QUINTERO'!G30+'IM VILLA ALEMANA'!G30+'IM VIÑA DEL MAR'!G30+'IM ZAPALLAR'!G30</f>
        <v>0</v>
      </c>
      <c r="H30" s="109">
        <f>SUM('IM CABILDO'!H30+'IM CALERA'!H30+'IM CON CON'!H30+'IM HIJUELAS'!H30+'IM LA CRUZ'!H30+'IM LA LIGUA'!H30+'IM LIMACHE'!H30+'IM NOGALES'!H30+'IM OLMUE'!H30+'IM PAPUDO'!H30+'IM PETORCA'!H30+'IM PUCHUNCAVI'!H30+'IM QUILLOTA'!H30+'IM QUILPUE'!H30+'IM QUINTERO'!H30+'IM VILLA ALEMANA'!H30+'IM VIÑA DEL MAR'!H30+'IM ZAPALLAR'!H30)</f>
        <v>0</v>
      </c>
      <c r="I30" s="109">
        <f>SUM('IM CABILDO'!I30+'IM CALERA'!I30+'IM CON CON'!I30+'IM HIJUELAS'!I30+'IM LA CRUZ'!I30+'IM LA LIGUA'!I30+'IM LIMACHE'!I30+'IM NOGALES'!I30+'IM OLMUE'!I30+'IM PAPUDO'!I30+'IM PETORCA'!I30+'IM PUCHUNCAVI'!I30+'IM QUILLOTA'!I30+'IM QUILPUE'!I30+'IM QUINTERO'!I30+'IM VILLA ALEMANA'!I30+'IM VIÑA DEL MAR'!I30+'IM ZAPALLAR'!I30)</f>
        <v>79476571</v>
      </c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79476571</v>
      </c>
      <c r="T30" s="111">
        <f t="shared" si="1"/>
        <v>0</v>
      </c>
      <c r="V30" s="245">
        <f t="shared" si="3"/>
        <v>446739336</v>
      </c>
    </row>
    <row r="31" spans="1:22" s="93" customFormat="1" ht="18.75" thickBot="1" x14ac:dyDescent="0.3">
      <c r="A31" s="211"/>
      <c r="B31" s="112">
        <v>8</v>
      </c>
      <c r="C31" s="94" t="s">
        <v>46</v>
      </c>
      <c r="D31" s="106"/>
      <c r="E31" s="107">
        <f>+'IM CABILDO'!E31+'IM CALERA'!E31+'IM CON CON'!E31+'IM HIJUELAS'!E31+'IM LA CRUZ'!E31+'IM LA LIGUA'!E31+'IM LIMACHE'!E31+'IM NOGALES'!E31+'IM OLMUE'!E31+'IM PAPUDO'!E31+'IM PETORCA'!E31+'IM PUCHUNCAVI'!E31+'IM QUILLOTA'!E31+'IM QUILPUE'!E31+'IM QUINTERO'!E31+'IM VILLA ALEMANA'!E31+'IM VIÑA DEL MAR'!E31+'IM ZAPALLAR'!E31</f>
        <v>572982682</v>
      </c>
      <c r="F31" s="108">
        <f t="shared" si="2"/>
        <v>0</v>
      </c>
      <c r="G31" s="109">
        <f>+'IM CABILDO'!G31+'IM CALERA'!G31+'IM CON CON'!G31+'IM HIJUELAS'!G31+'IM LA CRUZ'!G31+'IM LA LIGUA'!G31+'IM LIMACHE'!G31+'IM NOGALES'!G31+'IM OLMUE'!G31+'IM PAPUDO'!G31+'IM PETORCA'!G31+'IM PUCHUNCAVI'!G31+'IM QUILLOTA'!G31+'IM QUILPUE'!G31+'IM QUINTERO'!G31+'IM VILLA ALEMANA'!G31+'IM VIÑA DEL MAR'!G31+'IM ZAPALLAR'!G31</f>
        <v>0</v>
      </c>
      <c r="H31" s="109">
        <f>SUM('IM CABILDO'!H31+'IM CALERA'!H31+'IM CON CON'!H31+'IM HIJUELAS'!H31+'IM LA CRUZ'!H31+'IM LA LIGUA'!H31+'IM LIMACHE'!H31+'IM NOGALES'!H31+'IM OLMUE'!H31+'IM PAPUDO'!H31+'IM PETORCA'!H31+'IM PUCHUNCAVI'!H31+'IM QUILLOTA'!H31+'IM QUILPUE'!H31+'IM QUINTERO'!H31+'IM VILLA ALEMANA'!H31+'IM VIÑA DEL MAR'!H31+'IM ZAPALLAR'!H31)</f>
        <v>0</v>
      </c>
      <c r="I31" s="109">
        <f>SUM('IM CABILDO'!I31+'IM CALERA'!I31+'IM CON CON'!I31+'IM HIJUELAS'!I31+'IM LA CRUZ'!I31+'IM LA LIGUA'!I31+'IM LIMACHE'!I31+'IM NOGALES'!I31+'IM OLMUE'!I31+'IM PAPUDO'!I31+'IM PETORCA'!I31+'IM PUCHUNCAVI'!I31+'IM QUILLOTA'!I31+'IM QUILPUE'!I31+'IM QUINTERO'!I31+'IM VILLA ALEMANA'!I31+'IM VIÑA DEL MAR'!I31+'IM ZAPALLAR'!I31)</f>
        <v>0</v>
      </c>
      <c r="J31" s="116"/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0</v>
      </c>
      <c r="T31" s="111">
        <f t="shared" si="1"/>
        <v>0</v>
      </c>
      <c r="U31" s="213"/>
      <c r="V31" s="245">
        <f t="shared" si="3"/>
        <v>572982682</v>
      </c>
    </row>
    <row r="32" spans="1:22" s="93" customFormat="1" ht="30.75" hidden="1" customHeight="1" thickBot="1" x14ac:dyDescent="0.3">
      <c r="A32" s="211"/>
      <c r="B32" s="112">
        <v>7</v>
      </c>
      <c r="C32" s="94" t="s">
        <v>47</v>
      </c>
      <c r="D32" s="106" t="s">
        <v>31</v>
      </c>
      <c r="E32" s="107">
        <f>+'IM CABILDO'!E32+'IM CALERA'!E32+'IM CON CON'!E32+'IM HIJUELAS'!E32+'IM LA CRUZ'!E32+'IM LA LIGUA'!E32+'IM LIMACHE'!E32+'IM NOGALES'!E32+'IM OLMUE'!E32+'IM PAPUDO'!E32+'IM PETORCA'!E32+'IM PUCHUNCAVI'!E32+'IM QUILLOTA'!E32+'IM QUILPUE'!E32+'IM QUINTERO'!E32+'IM VILLA ALEMANA'!E32+'IM VIÑA DEL MAR'!E32+'IM ZAPALLAR'!E32</f>
        <v>78711360</v>
      </c>
      <c r="F32" s="108">
        <f t="shared" si="2"/>
        <v>17869210</v>
      </c>
      <c r="G32" s="109">
        <f>+'IM CABILDO'!G32+'IM CALERA'!G32+'IM CON CON'!G32+'IM HIJUELAS'!G32+'IM LA CRUZ'!G32+'IM LA LIGUA'!G32+'IM LIMACHE'!G32+'IM NOGALES'!G32+'IM OLMUE'!G32+'IM PAPUDO'!G32+'IM PETORCA'!G32+'IM PUCHUNCAVI'!G32+'IM QUILLOTA'!G32+'IM QUILPUE'!G32+'IM QUINTERO'!G32+'IM VILLA ALEMANA'!G32+'IM VIÑA DEL MAR'!G32+'IM ZAPALLAR'!G32</f>
        <v>17869210</v>
      </c>
      <c r="H32" s="109">
        <f>SUM('IM CABILDO'!H32+'IM CALERA'!H32+'IM CON CON'!H32+'IM HIJUELAS'!H32+'IM LA CRUZ'!H32+'IM LA LIGUA'!H32+'IM LIMACHE'!H32+'IM NOGALES'!H32+'IM OLMUE'!H32+'IM PAPUDO'!H32+'IM PETORCA'!H32+'IM PUCHUNCAVI'!H32+'IM QUILLOTA'!H32+'IM QUILPUE'!H32+'IM QUINTERO'!H32+'IM VILLA ALEMANA'!H32+'IM VIÑA DEL MAR'!H32+'IM ZAPALLAR'!H32)</f>
        <v>0</v>
      </c>
      <c r="I32" s="109">
        <f>SUM('IM CABILDO'!I32+'IM CALERA'!I32+'IM CON CON'!I32+'IM HIJUELAS'!I32+'IM LA CRUZ'!I32+'IM LA LIGUA'!I32+'IM LIMACHE'!I32+'IM NOGALES'!I32+'IM OLMUE'!I32+'IM PAPUDO'!I32+'IM PETORCA'!I32+'IM PUCHUNCAVI'!I32+'IM QUILLOTA'!I32+'IM QUILPUE'!I32+'IM QUINTERO'!I32+'IM VILLA ALEMANA'!I32+'IM VIÑA DEL MAR'!I32+'IM ZAPALLAR'!I32)</f>
        <v>0</v>
      </c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17869210</v>
      </c>
      <c r="T32" s="111">
        <f t="shared" si="1"/>
        <v>0</v>
      </c>
      <c r="V32" s="245">
        <f t="shared" si="3"/>
        <v>60842150</v>
      </c>
    </row>
    <row r="33" spans="1:36" s="93" customFormat="1" ht="36.75" thickBot="1" x14ac:dyDescent="0.3">
      <c r="A33" s="211"/>
      <c r="B33" s="112">
        <v>9</v>
      </c>
      <c r="C33" s="94" t="s">
        <v>48</v>
      </c>
      <c r="D33" s="106" t="s">
        <v>31</v>
      </c>
      <c r="E33" s="107">
        <f>+'IM CABILDO'!E33+'IM CALERA'!E33+'IM CON CON'!E33+'IM HIJUELAS'!E33+'IM LA CRUZ'!E33+'IM LA LIGUA'!E33+'IM LIMACHE'!E33+'IM NOGALES'!E33+'IM OLMUE'!E33+'IM PAPUDO'!E33+'IM PETORCA'!E33+'IM PUCHUNCAVI'!E33+'IM QUILLOTA'!E33+'IM QUILPUE'!E33+'IM QUINTERO'!E33+'IM VILLA ALEMANA'!E33+'IM VIÑA DEL MAR'!E33+'IM ZAPALLAR'!E33</f>
        <v>-93830172</v>
      </c>
      <c r="F33" s="108">
        <f t="shared" si="2"/>
        <v>-23457543</v>
      </c>
      <c r="G33" s="109">
        <f>+'IM CABILDO'!G33+'IM CALERA'!G33+'IM CON CON'!G33+'IM HIJUELAS'!G33+'IM LA CRUZ'!G33+'IM LA LIGUA'!G33+'IM LIMACHE'!G33+'IM NOGALES'!G33+'IM OLMUE'!G33+'IM PAPUDO'!G33+'IM PETORCA'!G33+'IM PUCHUNCAVI'!G33+'IM QUILLOTA'!G33+'IM QUILPUE'!G33+'IM QUINTERO'!G33+'IM VILLA ALEMANA'!G33+'IM VIÑA DEL MAR'!G33+'IM ZAPALLAR'!G33</f>
        <v>-7819181</v>
      </c>
      <c r="H33" s="109">
        <f>SUM('IM CABILDO'!H33+'IM CALERA'!H33+'IM CON CON'!H33+'IM HIJUELAS'!H33+'IM LA CRUZ'!H33+'IM LA LIGUA'!H33+'IM LIMACHE'!H33+'IM NOGALES'!H33+'IM OLMUE'!H33+'IM PAPUDO'!H33+'IM PETORCA'!H33+'IM PUCHUNCAVI'!H33+'IM QUILLOTA'!H33+'IM QUILPUE'!H33+'IM QUINTERO'!H33+'IM VILLA ALEMANA'!H33+'IM VIÑA DEL MAR'!H33+'IM ZAPALLAR'!H33)</f>
        <v>-7819181</v>
      </c>
      <c r="I33" s="109">
        <f>SUM('IM CABILDO'!I33+'IM CALERA'!I33+'IM CON CON'!I33+'IM HIJUELAS'!I33+'IM LA CRUZ'!I33+'IM LA LIGUA'!I33+'IM LIMACHE'!I33+'IM NOGALES'!I33+'IM OLMUE'!I33+'IM PAPUDO'!I33+'IM PETORCA'!I33+'IM PUCHUNCAVI'!I33+'IM QUILLOTA'!I33+'IM QUILPUE'!I33+'IM QUINTERO'!I33+'IM VILLA ALEMANA'!I33+'IM VIÑA DEL MAR'!I33+'IM ZAPALLAR'!I33)</f>
        <v>-7819181</v>
      </c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-23457543</v>
      </c>
      <c r="T33" s="111">
        <f t="shared" si="1"/>
        <v>0</v>
      </c>
      <c r="V33" s="245">
        <f t="shared" si="3"/>
        <v>-70372629</v>
      </c>
    </row>
    <row r="34" spans="1:36" s="93" customFormat="1" ht="36.75" thickBot="1" x14ac:dyDescent="0.3">
      <c r="A34" s="211"/>
      <c r="B34" s="112">
        <v>10</v>
      </c>
      <c r="C34" s="94" t="s">
        <v>49</v>
      </c>
      <c r="D34" s="106" t="s">
        <v>31</v>
      </c>
      <c r="E34" s="107">
        <f>+'IM CABILDO'!E34+'IM CALERA'!E34+'IM CON CON'!E34+'IM HIJUELAS'!E34+'IM LA CRUZ'!E34+'IM LA LIGUA'!E34+'IM LIMACHE'!E34+'IM NOGALES'!E34+'IM OLMUE'!E34+'IM PAPUDO'!E34+'IM PETORCA'!E34+'IM PUCHUNCAVI'!E34+'IM QUILLOTA'!E34+'IM QUILPUE'!E34+'IM QUINTERO'!E34+'IM VILLA ALEMANA'!E34+'IM VIÑA DEL MAR'!E34+'IM ZAPALLAR'!E34</f>
        <v>-201834336</v>
      </c>
      <c r="F34" s="108">
        <f t="shared" si="2"/>
        <v>-56605792</v>
      </c>
      <c r="G34" s="109">
        <f>+'IM CABILDO'!G34+'IM CALERA'!G34+'IM CON CON'!G34+'IM HIJUELAS'!G34+'IM LA CRUZ'!G34+'IM LA LIGUA'!G34+'IM LIMACHE'!G34+'IM NOGALES'!G34+'IM OLMUE'!G34+'IM PAPUDO'!G34+'IM PETORCA'!G34+'IM PUCHUNCAVI'!G34+'IM QUILLOTA'!G34+'IM QUILPUE'!G34+'IM QUINTERO'!G34+'IM VILLA ALEMANA'!G34+'IM VIÑA DEL MAR'!G34+'IM ZAPALLAR'!G34</f>
        <v>-16893060</v>
      </c>
      <c r="H34" s="109">
        <f>SUM('IM CABILDO'!H34+'IM CALERA'!H34+'IM CON CON'!H34+'IM HIJUELAS'!H34+'IM LA CRUZ'!H34+'IM LA LIGUA'!H34+'IM LIMACHE'!H34+'IM NOGALES'!H34+'IM OLMUE'!H34+'IM PAPUDO'!H34+'IM PETORCA'!H34+'IM PUCHUNCAVI'!H34+'IM QUILLOTA'!H34+'IM QUILPUE'!H34+'IM QUINTERO'!H34+'IM VILLA ALEMANA'!H34+'IM VIÑA DEL MAR'!H34+'IM ZAPALLAR'!H34)</f>
        <v>-19856366</v>
      </c>
      <c r="I34" s="109">
        <f>SUM('IM CABILDO'!I34+'IM CALERA'!I34+'IM CON CON'!I34+'IM HIJUELAS'!I34+'IM LA CRUZ'!I34+'IM LA LIGUA'!I34+'IM LIMACHE'!I34+'IM NOGALES'!I34+'IM OLMUE'!I34+'IM PAPUDO'!I34+'IM PETORCA'!I34+'IM PUCHUNCAVI'!I34+'IM QUILLOTA'!I34+'IM QUILPUE'!I34+'IM QUINTERO'!I34+'IM VILLA ALEMANA'!I34+'IM VIÑA DEL MAR'!I34+'IM ZAPALLAR'!I34)</f>
        <v>-19856366</v>
      </c>
      <c r="J34" s="116"/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-56605792</v>
      </c>
      <c r="T34" s="111">
        <f t="shared" si="1"/>
        <v>0</v>
      </c>
      <c r="V34" s="245">
        <f t="shared" si="3"/>
        <v>-145228544</v>
      </c>
    </row>
    <row r="35" spans="1:36" s="93" customFormat="1" ht="18.75" thickBot="1" x14ac:dyDescent="0.3">
      <c r="A35" s="211"/>
      <c r="B35" s="112">
        <v>11</v>
      </c>
      <c r="C35" s="94" t="s">
        <v>50</v>
      </c>
      <c r="D35" s="106" t="s">
        <v>31</v>
      </c>
      <c r="E35" s="107">
        <f>+'IM CABILDO'!E35+'IM CALERA'!E35+'IM CON CON'!E35+'IM HIJUELAS'!E35+'IM LA CRUZ'!E35+'IM LA LIGUA'!E35+'IM LIMACHE'!E35+'IM NOGALES'!E35+'IM OLMUE'!E35+'IM PAPUDO'!E35+'IM PETORCA'!E35+'IM PUCHUNCAVI'!E35+'IM QUILLOTA'!E35+'IM QUILPUE'!E35+'IM QUINTERO'!E35+'IM VILLA ALEMANA'!E35+'IM VIÑA DEL MAR'!E35+'IM ZAPALLAR'!E35</f>
        <v>0</v>
      </c>
      <c r="F35" s="108">
        <f t="shared" si="2"/>
        <v>0</v>
      </c>
      <c r="G35" s="109">
        <f>+'IM CABILDO'!G35+'IM CALERA'!G35+'IM CON CON'!G35+'IM HIJUELAS'!G35+'IM LA CRUZ'!G35+'IM LA LIGUA'!G35+'IM LIMACHE'!G35+'IM NOGALES'!G35+'IM OLMUE'!G35+'IM PAPUDO'!G35+'IM PETORCA'!G35+'IM PUCHUNCAVI'!G35+'IM QUILLOTA'!G35+'IM QUILPUE'!G35+'IM QUINTERO'!G35+'IM VILLA ALEMANA'!G35+'IM VIÑA DEL MAR'!G35+'IM ZAPALLAR'!G35</f>
        <v>0</v>
      </c>
      <c r="H35" s="109">
        <f>SUM('IM CABILDO'!H35+'IM CALERA'!H35+'IM CON CON'!H35+'IM HIJUELAS'!H35+'IM LA CRUZ'!H35+'IM LA LIGUA'!H35+'IM LIMACHE'!H35+'IM NOGALES'!H35+'IM OLMUE'!H35+'IM PAPUDO'!H35+'IM PETORCA'!H35+'IM PUCHUNCAVI'!H35+'IM QUILLOTA'!H35+'IM QUILPUE'!H35+'IM QUINTERO'!H35+'IM VILLA ALEMANA'!H35+'IM VIÑA DEL MAR'!H35+'IM ZAPALLAR'!H35)</f>
        <v>0</v>
      </c>
      <c r="I35" s="109">
        <f>SUM('IM CABILDO'!I35+'IM CALERA'!I35+'IM CON CON'!I35+'IM HIJUELAS'!I35+'IM LA CRUZ'!I35+'IM LA LIGUA'!I35+'IM LIMACHE'!I35+'IM NOGALES'!I35+'IM OLMUE'!I35+'IM PAPUDO'!I35+'IM PETORCA'!I35+'IM PUCHUNCAVI'!I35+'IM QUILLOTA'!I35+'IM QUILPUE'!I35+'IM QUINTERO'!I35+'IM VILLA ALEMANA'!I35+'IM VIÑA DEL MAR'!I35+'IM ZAPALLAR'!I35)</f>
        <v>0</v>
      </c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V35" s="245">
        <f t="shared" si="3"/>
        <v>0</v>
      </c>
    </row>
    <row r="36" spans="1:36" s="215" customFormat="1" ht="36.75" thickBot="1" x14ac:dyDescent="0.3">
      <c r="A36" s="214"/>
      <c r="B36" s="112">
        <v>17</v>
      </c>
      <c r="C36" s="94" t="s">
        <v>51</v>
      </c>
      <c r="D36" s="106"/>
      <c r="E36" s="107">
        <f>+'IM CABILDO'!E36+'IM CALERA'!E36+'IM CON CON'!E36+'IM HIJUELAS'!E36+'IM LA CRUZ'!E36+'IM LA LIGUA'!E36+'IM LIMACHE'!E36+'IM NOGALES'!E36+'IM OLMUE'!E36+'IM PAPUDO'!E36+'IM PETORCA'!E36+'IM PUCHUNCAVI'!E36+'IM QUILLOTA'!E36+'IM QUILPUE'!E36+'IM QUINTERO'!E36+'IM VILLA ALEMANA'!E36+'IM VIÑA DEL MAR'!E36+'IM ZAPALLAR'!E36</f>
        <v>0</v>
      </c>
      <c r="F36" s="108">
        <f t="shared" si="2"/>
        <v>0</v>
      </c>
      <c r="G36" s="109">
        <f>+'IM CABILDO'!G36+'IM CALERA'!G36+'IM CON CON'!G36+'IM HIJUELAS'!G36+'IM LA CRUZ'!G36+'IM LA LIGUA'!G36+'IM LIMACHE'!G36+'IM NOGALES'!G36+'IM OLMUE'!G36+'IM PAPUDO'!G36+'IM PETORCA'!G36+'IM PUCHUNCAVI'!G36+'IM QUILLOTA'!G36+'IM QUILPUE'!G36+'IM QUINTERO'!G36+'IM VILLA ALEMANA'!G36+'IM VIÑA DEL MAR'!G36+'IM ZAPALLAR'!G36</f>
        <v>0</v>
      </c>
      <c r="H36" s="109">
        <f>SUM('IM CABILDO'!H36+'IM CALERA'!H36+'IM CON CON'!H36+'IM HIJUELAS'!H36+'IM LA CRUZ'!H36+'IM LA LIGUA'!H36+'IM LIMACHE'!H36+'IM NOGALES'!H36+'IM OLMUE'!H36+'IM PAPUDO'!H36+'IM PETORCA'!H36+'IM PUCHUNCAVI'!H36+'IM QUILLOTA'!H36+'IM QUILPUE'!H36+'IM QUINTERO'!H36+'IM VILLA ALEMANA'!H36+'IM VIÑA DEL MAR'!H36+'IM ZAPALLAR'!H36)</f>
        <v>0</v>
      </c>
      <c r="I36" s="109">
        <f>SUM('IM CABILDO'!I36+'IM CALERA'!I36+'IM CON CON'!I36+'IM HIJUELAS'!I36+'IM LA CRUZ'!I36+'IM LA LIGUA'!I36+'IM LIMACHE'!I36+'IM NOGALES'!I36+'IM OLMUE'!I36+'IM PAPUDO'!I36+'IM PETORCA'!I36+'IM PUCHUNCAVI'!I36+'IM QUILLOTA'!I36+'IM QUILPUE'!I36+'IM QUINTERO'!I36+'IM VILLA ALEMANA'!I36+'IM VIÑA DEL MAR'!I36+'IM ZAPALLAR'!I36)</f>
        <v>0</v>
      </c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V36" s="245">
        <f t="shared" si="3"/>
        <v>0</v>
      </c>
    </row>
    <row r="37" spans="1:36" s="218" customFormat="1" ht="30.75" hidden="1" customHeight="1" thickBot="1" x14ac:dyDescent="0.3">
      <c r="A37" s="217"/>
      <c r="B37" s="112">
        <v>18</v>
      </c>
      <c r="C37" s="94" t="s">
        <v>52</v>
      </c>
      <c r="D37" s="106"/>
      <c r="E37" s="107">
        <f>+'IM CABILDO'!E37+'IM CALERA'!E37+'IM CON CON'!E37+'IM HIJUELAS'!E37+'IM LA CRUZ'!E37+'IM LA LIGUA'!E37+'IM LIMACHE'!E37+'IM NOGALES'!E37+'IM OLMUE'!E37+'IM PAPUDO'!E37+'IM PETORCA'!E37+'IM PUCHUNCAVI'!E37+'IM QUILLOTA'!E37+'IM QUILPUE'!E37+'IM QUINTERO'!E37+'IM VILLA ALEMANA'!E37+'IM VIÑA DEL MAR'!E37+'IM ZAPALLAR'!E37</f>
        <v>0</v>
      </c>
      <c r="F37" s="108">
        <f t="shared" si="2"/>
        <v>0</v>
      </c>
      <c r="G37" s="109">
        <f>+'IM CABILDO'!G37+'IM CALERA'!G37+'IM CON CON'!G37+'IM HIJUELAS'!G37+'IM LA CRUZ'!G37+'IM LA LIGUA'!G37+'IM LIMACHE'!G37+'IM NOGALES'!G37+'IM OLMUE'!G37+'IM PAPUDO'!G37+'IM PETORCA'!G37+'IM PUCHUNCAVI'!G37+'IM QUILLOTA'!G37+'IM QUILPUE'!G37+'IM QUINTERO'!G37+'IM VILLA ALEMANA'!G37+'IM VIÑA DEL MAR'!G37+'IM ZAPALLAR'!G37</f>
        <v>0</v>
      </c>
      <c r="H37" s="109">
        <f>SUM('IM CABILDO'!H37+'IM CALERA'!H37+'IM CON CON'!H37+'IM HIJUELAS'!H37+'IM LA CRUZ'!H37+'IM LA LIGUA'!H37+'IM LIMACHE'!H37+'IM NOGALES'!H37+'IM OLMUE'!H37+'IM PAPUDO'!H37+'IM PETORCA'!H37+'IM PUCHUNCAVI'!H37+'IM QUILLOTA'!H37+'IM QUILPUE'!H37+'IM QUINTERO'!H37+'IM VILLA ALEMANA'!H37+'IM VIÑA DEL MAR'!H37+'IM ZAPALLAR'!H37)</f>
        <v>0</v>
      </c>
      <c r="I37" s="109">
        <f>SUM('IM CABILDO'!I37+'IM CALERA'!I37+'IM CON CON'!I37+'IM HIJUELAS'!I37+'IM LA CRUZ'!I37+'IM LA LIGUA'!I37+'IM LIMACHE'!I37+'IM NOGALES'!I37+'IM OLMUE'!I37+'IM PAPUDO'!I37+'IM PETORCA'!I37+'IM PUCHUNCAVI'!I37+'IM QUILLOTA'!I37+'IM QUILPUE'!I37+'IM QUINTERO'!I37+'IM VILLA ALEMANA'!I37+'IM VIÑA DEL MAR'!I37+'IM ZAPALLAR'!I37)</f>
        <v>0</v>
      </c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V37" s="245">
        <f t="shared" si="3"/>
        <v>0</v>
      </c>
    </row>
    <row r="38" spans="1:36" s="218" customFormat="1" ht="30.75" hidden="1" customHeight="1" thickBot="1" x14ac:dyDescent="0.3">
      <c r="A38" s="217"/>
      <c r="B38" s="112"/>
      <c r="C38" s="94" t="s">
        <v>53</v>
      </c>
      <c r="D38" s="106"/>
      <c r="E38" s="107">
        <f>+'IM CABILDO'!E38+'IM CALERA'!E38+'IM CON CON'!E38+'IM HIJUELAS'!E38+'IM LA CRUZ'!E38+'IM LA LIGUA'!E38+'IM LIMACHE'!E38+'IM NOGALES'!E38+'IM OLMUE'!E38+'IM PAPUDO'!E38+'IM PETORCA'!E38+'IM PUCHUNCAVI'!E38+'IM QUILLOTA'!E38+'IM QUILPUE'!E38+'IM QUINTERO'!E38+'IM VILLA ALEMANA'!E38+'IM VIÑA DEL MAR'!E38+'IM ZAPALLAR'!E38</f>
        <v>0</v>
      </c>
      <c r="F38" s="108">
        <f t="shared" si="2"/>
        <v>0</v>
      </c>
      <c r="G38" s="109">
        <f>+'IM CABILDO'!G38+'IM CALERA'!G38+'IM CON CON'!G38+'IM HIJUELAS'!G38+'IM LA CRUZ'!G38+'IM LA LIGUA'!G38+'IM LIMACHE'!G38+'IM NOGALES'!G38+'IM OLMUE'!G38+'IM PAPUDO'!G38+'IM PETORCA'!G38+'IM PUCHUNCAVI'!G38+'IM QUILLOTA'!G38+'IM QUILPUE'!G38+'IM QUINTERO'!G38+'IM VILLA ALEMANA'!G38+'IM VIÑA DEL MAR'!G38+'IM ZAPALLAR'!G38</f>
        <v>0</v>
      </c>
      <c r="H38" s="109">
        <f>SUM('IM CABILDO'!H38+'IM CALERA'!H38+'IM CON CON'!H38+'IM HIJUELAS'!H38+'IM LA CRUZ'!H38+'IM LA LIGUA'!H38+'IM LIMACHE'!H38+'IM NOGALES'!H38+'IM OLMUE'!H38+'IM PAPUDO'!H38+'IM PETORCA'!H38+'IM PUCHUNCAVI'!H38+'IM QUILLOTA'!H38+'IM QUILPUE'!H38+'IM QUINTERO'!H38+'IM VILLA ALEMANA'!H38+'IM VIÑA DEL MAR'!H38+'IM ZAPALLAR'!H38)</f>
        <v>0</v>
      </c>
      <c r="I38" s="109">
        <f>SUM('IM CABILDO'!I38+'IM CALERA'!I38+'IM CON CON'!I38+'IM HIJUELAS'!I38+'IM LA CRUZ'!I38+'IM LA LIGUA'!I38+'IM LIMACHE'!I38+'IM NOGALES'!I38+'IM OLMUE'!I38+'IM PAPUDO'!I38+'IM PETORCA'!I38+'IM PUCHUNCAVI'!I38+'IM QUILLOTA'!I38+'IM QUILPUE'!I38+'IM QUINTERO'!I38+'IM VILLA ALEMANA'!I38+'IM VIÑA DEL MAR'!I38+'IM ZAPALLAR'!I38)</f>
        <v>0</v>
      </c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V38" s="245">
        <f t="shared" si="3"/>
        <v>0</v>
      </c>
    </row>
    <row r="39" spans="1:36" s="93" customFormat="1" ht="18.75" thickBot="1" x14ac:dyDescent="0.3">
      <c r="A39" s="211"/>
      <c r="B39" s="112">
        <v>12</v>
      </c>
      <c r="C39" s="94" t="s">
        <v>54</v>
      </c>
      <c r="D39" s="106"/>
      <c r="E39" s="107">
        <f>+'IM CABILDO'!E39+'IM CALERA'!E39+'IM CON CON'!E39+'IM HIJUELAS'!E39+'IM LA CRUZ'!E39+'IM LA LIGUA'!E39+'IM LIMACHE'!E39+'IM NOGALES'!E39+'IM OLMUE'!E39+'IM PAPUDO'!E39+'IM PETORCA'!E39+'IM PUCHUNCAVI'!E39+'IM QUILLOTA'!E39+'IM QUILPUE'!E39+'IM QUINTERO'!E39+'IM VILLA ALEMANA'!E39+'IM VIÑA DEL MAR'!E39+'IM ZAPALLAR'!E39</f>
        <v>1365655449</v>
      </c>
      <c r="F39" s="108">
        <f t="shared" si="2"/>
        <v>286707502</v>
      </c>
      <c r="G39" s="109">
        <f>+'IM CABILDO'!G39+'IM CALERA'!G39+'IM CON CON'!G39+'IM HIJUELAS'!G39+'IM LA CRUZ'!G39+'IM LA LIGUA'!G39+'IM LIMACHE'!G39+'IM NOGALES'!G39+'IM OLMUE'!G39+'IM PAPUDO'!G39+'IM PETORCA'!G39+'IM PUCHUNCAVI'!G39+'IM QUILLOTA'!G39+'IM QUILPUE'!G39+'IM QUINTERO'!G39+'IM VILLA ALEMANA'!G39+'IM VIÑA DEL MAR'!G39+'IM ZAPALLAR'!G39</f>
        <v>0</v>
      </c>
      <c r="H39" s="109">
        <f>SUM('IM CABILDO'!H39+'IM CALERA'!H39+'IM CON CON'!H39+'IM HIJUELAS'!H39+'IM LA CRUZ'!H39+'IM LA LIGUA'!H39+'IM LIMACHE'!H39+'IM NOGALES'!H39+'IM OLMUE'!H39+'IM PAPUDO'!H39+'IM PETORCA'!H39+'IM PUCHUNCAVI'!H39+'IM QUILLOTA'!H39+'IM QUILPUE'!H39+'IM QUINTERO'!H39+'IM VILLA ALEMANA'!H39+'IM VIÑA DEL MAR'!H39+'IM ZAPALLAR'!H39)</f>
        <v>0</v>
      </c>
      <c r="I39" s="109">
        <f>SUM('IM CABILDO'!I39+'IM CALERA'!I39+'IM CON CON'!I39+'IM HIJUELAS'!I39+'IM LA CRUZ'!I39+'IM LA LIGUA'!I39+'IM LIMACHE'!I39+'IM NOGALES'!I39+'IM OLMUE'!I39+'IM PAPUDO'!I39+'IM PETORCA'!I39+'IM PUCHUNCAVI'!I39+'IM QUILLOTA'!I39+'IM QUILPUE'!I39+'IM QUINTERO'!I39+'IM VILLA ALEMANA'!I39+'IM VIÑA DEL MAR'!I39+'IM ZAPALLAR'!I39)</f>
        <v>286707502</v>
      </c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286707502</v>
      </c>
      <c r="T39" s="111">
        <f t="shared" si="1"/>
        <v>0</v>
      </c>
      <c r="V39" s="245">
        <f t="shared" si="3"/>
        <v>1078947947</v>
      </c>
    </row>
    <row r="40" spans="1:36" s="93" customFormat="1" ht="30.75" hidden="1" customHeight="1" thickBot="1" x14ac:dyDescent="0.3">
      <c r="A40" s="211"/>
      <c r="B40" s="112">
        <v>20</v>
      </c>
      <c r="C40" s="94" t="s">
        <v>55</v>
      </c>
      <c r="D40" s="106" t="s">
        <v>31</v>
      </c>
      <c r="E40" s="107">
        <f>+'IM CABILDO'!E40+'IM CALERA'!E40+'IM CON CON'!E40+'IM HIJUELAS'!E40+'IM LA CRUZ'!E40+'IM LA LIGUA'!E40+'IM LIMACHE'!E40+'IM NOGALES'!E40+'IM OLMUE'!E40+'IM PAPUDO'!E40+'IM PETORCA'!E40+'IM PUCHUNCAVI'!E40+'IM QUILLOTA'!E40+'IM QUILPUE'!E40+'IM QUINTERO'!E40+'IM VILLA ALEMANA'!E40+'IM VIÑA DEL MAR'!E40+'IM ZAPALLAR'!E40</f>
        <v>0</v>
      </c>
      <c r="F40" s="108">
        <f t="shared" si="2"/>
        <v>0</v>
      </c>
      <c r="G40" s="109">
        <f>+'IM CABILDO'!G40+'IM CALERA'!G40+'IM CON CON'!G40+'IM HIJUELAS'!G40+'IM LA CRUZ'!G40+'IM LA LIGUA'!G40+'IM LIMACHE'!G40+'IM NOGALES'!G40+'IM OLMUE'!G40+'IM PAPUDO'!G40+'IM PETORCA'!G40+'IM PUCHUNCAVI'!G40+'IM QUILLOTA'!G40+'IM QUILPUE'!G40+'IM QUINTERO'!G40+'IM VILLA ALEMANA'!G40+'IM VIÑA DEL MAR'!G40+'IM ZAPALLAR'!G40</f>
        <v>0</v>
      </c>
      <c r="H40" s="109">
        <f>SUM('IM CABILDO'!H40+'IM CALERA'!H40+'IM CON CON'!H40+'IM HIJUELAS'!H40+'IM LA CRUZ'!H40+'IM LA LIGUA'!H40+'IM LIMACHE'!H40+'IM NOGALES'!H40+'IM OLMUE'!H40+'IM PAPUDO'!H40+'IM PETORCA'!H40+'IM PUCHUNCAVI'!H40+'IM QUILLOTA'!H40+'IM QUILPUE'!H40+'IM QUINTERO'!H40+'IM VILLA ALEMANA'!H40+'IM VIÑA DEL MAR'!H40+'IM ZAPALLAR'!H40)</f>
        <v>0</v>
      </c>
      <c r="I40" s="109">
        <f>SUM('IM CABILDO'!I40+'IM CALERA'!I40+'IM CON CON'!I40+'IM HIJUELAS'!I40+'IM LA CRUZ'!I40+'IM LA LIGUA'!I40+'IM LIMACHE'!I40+'IM NOGALES'!I40+'IM OLMUE'!I40+'IM PAPUDO'!I40+'IM PETORCA'!I40+'IM PUCHUNCAVI'!I40+'IM QUILLOTA'!I40+'IM QUILPUE'!I40+'IM QUINTERO'!I40+'IM VILLA ALEMANA'!I40+'IM VIÑA DEL MAR'!I40+'IM ZAPALLAR'!I40)</f>
        <v>0</v>
      </c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V40" s="245">
        <f t="shared" si="3"/>
        <v>0</v>
      </c>
    </row>
    <row r="41" spans="1:36" s="125" customFormat="1" ht="18.75" thickBot="1" x14ac:dyDescent="0.3">
      <c r="A41" s="211"/>
      <c r="B41" s="112">
        <v>13</v>
      </c>
      <c r="C41" s="94" t="s">
        <v>56</v>
      </c>
      <c r="D41" s="106" t="s">
        <v>31</v>
      </c>
      <c r="E41" s="107">
        <f>+'IM CABILDO'!E41+'IM CALERA'!E41+'IM CON CON'!E41+'IM HIJUELAS'!E41+'IM LA CRUZ'!E41+'IM LA LIGUA'!E41+'IM LIMACHE'!E41+'IM NOGALES'!E41+'IM OLMUE'!E41+'IM PAPUDO'!E41+'IM PETORCA'!E41+'IM PUCHUNCAVI'!E41+'IM QUILLOTA'!E41+'IM QUILPUE'!E41+'IM QUINTERO'!E41+'IM VILLA ALEMANA'!E41+'IM VIÑA DEL MAR'!E41+'IM ZAPALLAR'!E41</f>
        <v>68009280</v>
      </c>
      <c r="F41" s="108">
        <f t="shared" si="2"/>
        <v>60361119</v>
      </c>
      <c r="G41" s="109">
        <f>+'IM CABILDO'!G41+'IM CALERA'!G41+'IM CON CON'!G41+'IM HIJUELAS'!G41+'IM LA CRUZ'!G41+'IM LA LIGUA'!G41+'IM LIMACHE'!G41+'IM NOGALES'!G41+'IM OLMUE'!G41+'IM PAPUDO'!G41+'IM PETORCA'!G41+'IM PUCHUNCAVI'!G41+'IM QUILLOTA'!G41+'IM QUILPUE'!G41+'IM QUINTERO'!G41+'IM VILLA ALEMANA'!G41+'IM VIÑA DEL MAR'!G41+'IM ZAPALLAR'!G41</f>
        <v>14084848</v>
      </c>
      <c r="H41" s="109">
        <f>SUM('IM CABILDO'!H41+'IM CALERA'!H41+'IM CON CON'!H41+'IM HIJUELAS'!H41+'IM LA CRUZ'!H41+'IM LA LIGUA'!H41+'IM LIMACHE'!H41+'IM NOGALES'!H41+'IM OLMUE'!H41+'IM PAPUDO'!H41+'IM PETORCA'!H41+'IM PUCHUNCAVI'!H41+'IM QUILLOTA'!H41+'IM QUILPUE'!H41+'IM QUINTERO'!H41+'IM VILLA ALEMANA'!H41+'IM VIÑA DEL MAR'!H41+'IM ZAPALLAR'!H41)</f>
        <v>16186694</v>
      </c>
      <c r="I41" s="109">
        <f>SUM('IM CABILDO'!I41+'IM CALERA'!I41+'IM CON CON'!I41+'IM HIJUELAS'!I41+'IM LA CRUZ'!I41+'IM LA LIGUA'!I41+'IM LIMACHE'!I41+'IM NOGALES'!I41+'IM OLMUE'!I41+'IM PAPUDO'!I41+'IM PETORCA'!I41+'IM PUCHUNCAVI'!I41+'IM QUILLOTA'!I41+'IM QUILPUE'!I41+'IM QUINTERO'!I41+'IM VILLA ALEMANA'!I41+'IM VIÑA DEL MAR'!I41+'IM ZAPALLAR'!I41)</f>
        <v>30089577</v>
      </c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60361119</v>
      </c>
      <c r="T41" s="111">
        <f t="shared" si="1"/>
        <v>0</v>
      </c>
      <c r="V41" s="245">
        <f t="shared" si="3"/>
        <v>7648161</v>
      </c>
    </row>
    <row r="42" spans="1:36" s="125" customFormat="1" ht="30.75" hidden="1" customHeight="1" thickBot="1" x14ac:dyDescent="0.3">
      <c r="A42" s="211"/>
      <c r="B42" s="112">
        <v>22</v>
      </c>
      <c r="C42" s="94" t="s">
        <v>57</v>
      </c>
      <c r="D42" s="106" t="s">
        <v>31</v>
      </c>
      <c r="E42" s="107">
        <f>+'IM CABILDO'!E42+'IM CALERA'!E42+'IM CON CON'!E42+'IM HIJUELAS'!E42+'IM LA CRUZ'!E42+'IM LA LIGUA'!E42+'IM LIMACHE'!E42+'IM NOGALES'!E42+'IM OLMUE'!E42+'IM PAPUDO'!E42+'IM PETORCA'!E42+'IM PUCHUNCAVI'!E42+'IM QUILLOTA'!E42+'IM QUILPUE'!E42+'IM QUINTERO'!E42+'IM VILLA ALEMANA'!E42+'IM VIÑA DEL MAR'!E42+'IM ZAPALLAR'!E42</f>
        <v>0</v>
      </c>
      <c r="F42" s="108">
        <f t="shared" si="2"/>
        <v>0</v>
      </c>
      <c r="G42" s="109">
        <f>+'IM CABILDO'!G42+'IM CALERA'!G42+'IM CON CON'!G42+'IM HIJUELAS'!G42+'IM LA CRUZ'!G42+'IM LA LIGUA'!G42+'IM LIMACHE'!G42+'IM NOGALES'!G42+'IM OLMUE'!G42+'IM PAPUDO'!G42+'IM PETORCA'!G42+'IM PUCHUNCAVI'!G42+'IM QUILLOTA'!G42+'IM QUILPUE'!G42+'IM QUINTERO'!G42+'IM VILLA ALEMANA'!G42+'IM VIÑA DEL MAR'!G42+'IM ZAPALLAR'!G42</f>
        <v>0</v>
      </c>
      <c r="H42" s="109">
        <f>SUM('IM CABILDO'!H42+'IM CALERA'!H42+'IM CON CON'!H42+'IM HIJUELAS'!H42+'IM LA CRUZ'!H42+'IM LA LIGUA'!H42+'IM LIMACHE'!H42+'IM NOGALES'!H42+'IM OLMUE'!H42+'IM PAPUDO'!H42+'IM PETORCA'!H42+'IM PUCHUNCAVI'!H42+'IM QUILLOTA'!H42+'IM QUILPUE'!H42+'IM QUINTERO'!H42+'IM VILLA ALEMANA'!H42+'IM VIÑA DEL MAR'!H42+'IM ZAPALLAR'!H42)</f>
        <v>0</v>
      </c>
      <c r="I42" s="109">
        <f>SUM('IM CABILDO'!I42+'IM CALERA'!I42+'IM CON CON'!I42+'IM HIJUELAS'!I42+'IM LA CRUZ'!I42+'IM LA LIGUA'!I42+'IM LIMACHE'!I42+'IM NOGALES'!I42+'IM OLMUE'!I42+'IM PAPUDO'!I42+'IM PETORCA'!I42+'IM PUCHUNCAVI'!I42+'IM QUILLOTA'!I42+'IM QUILPUE'!I42+'IM QUINTERO'!I42+'IM VILLA ALEMANA'!I42+'IM VIÑA DEL MAR'!I42+'IM ZAPALLAR'!I42)</f>
        <v>0</v>
      </c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V42" s="245">
        <f t="shared" si="3"/>
        <v>0</v>
      </c>
    </row>
    <row r="43" spans="1:36" s="125" customFormat="1" ht="30.75" hidden="1" customHeight="1" thickBot="1" x14ac:dyDescent="0.3">
      <c r="A43" s="211"/>
      <c r="B43" s="112">
        <v>9</v>
      </c>
      <c r="C43" s="94" t="s">
        <v>58</v>
      </c>
      <c r="D43" s="106"/>
      <c r="E43" s="107">
        <f>+'IM CABILDO'!E43+'IM CALERA'!E43+'IM CON CON'!E43+'IM HIJUELAS'!E43+'IM LA CRUZ'!E43+'IM LA LIGUA'!E43+'IM LIMACHE'!E43+'IM NOGALES'!E43+'IM OLMUE'!E43+'IM PAPUDO'!E43+'IM PETORCA'!E43+'IM PUCHUNCAVI'!E43+'IM QUILLOTA'!E43+'IM QUILPUE'!E43+'IM QUINTERO'!E43+'IM VILLA ALEMANA'!E43+'IM VIÑA DEL MAR'!E43+'IM ZAPALLAR'!E43</f>
        <v>28544364</v>
      </c>
      <c r="F43" s="108">
        <f t="shared" si="2"/>
        <v>0</v>
      </c>
      <c r="G43" s="109">
        <f>+'IM CABILDO'!G43+'IM CALERA'!G43+'IM CON CON'!G43+'IM HIJUELAS'!G43+'IM LA CRUZ'!G43+'IM LA LIGUA'!G43+'IM LIMACHE'!G43+'IM NOGALES'!G43+'IM OLMUE'!G43+'IM PAPUDO'!G43+'IM PETORCA'!G43+'IM PUCHUNCAVI'!G43+'IM QUILLOTA'!G43+'IM QUILPUE'!G43+'IM QUINTERO'!G43+'IM VILLA ALEMANA'!G43+'IM VIÑA DEL MAR'!G43+'IM ZAPALLAR'!G43</f>
        <v>0</v>
      </c>
      <c r="H43" s="109">
        <f>SUM('IM CABILDO'!H43+'IM CALERA'!H43+'IM CON CON'!H43+'IM HIJUELAS'!H43+'IM LA CRUZ'!H43+'IM LA LIGUA'!H43+'IM LIMACHE'!H43+'IM NOGALES'!H43+'IM OLMUE'!H43+'IM PAPUDO'!H43+'IM PETORCA'!H43+'IM PUCHUNCAVI'!H43+'IM QUILLOTA'!H43+'IM QUILPUE'!H43+'IM QUINTERO'!H43+'IM VILLA ALEMANA'!H43+'IM VIÑA DEL MAR'!H43+'IM ZAPALLAR'!H43)</f>
        <v>0</v>
      </c>
      <c r="I43" s="109">
        <f>SUM('IM CABILDO'!I43+'IM CALERA'!I43+'IM CON CON'!I43+'IM HIJUELAS'!I43+'IM LA CRUZ'!I43+'IM LA LIGUA'!I43+'IM LIMACHE'!I43+'IM NOGALES'!I43+'IM OLMUE'!I43+'IM PAPUDO'!I43+'IM PETORCA'!I43+'IM PUCHUNCAVI'!I43+'IM QUILLOTA'!I43+'IM QUILPUE'!I43+'IM QUINTERO'!I43+'IM VILLA ALEMANA'!I43+'IM VIÑA DEL MAR'!I43+'IM ZAPALLAR'!I43)</f>
        <v>0</v>
      </c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220"/>
      <c r="V43" s="245">
        <f t="shared" si="3"/>
        <v>28544364</v>
      </c>
      <c r="W43" s="220"/>
      <c r="X43" s="220"/>
      <c r="Y43" s="220"/>
      <c r="Z43" s="220"/>
      <c r="AA43" s="220"/>
      <c r="AB43" s="221"/>
      <c r="AC43" s="129"/>
      <c r="AD43" s="220"/>
      <c r="AE43" s="220"/>
      <c r="AF43" s="220"/>
      <c r="AG43" s="220"/>
      <c r="AH43" s="220"/>
      <c r="AI43" s="220"/>
      <c r="AJ43" s="222"/>
    </row>
    <row r="44" spans="1:36" s="125" customFormat="1" ht="30.75" hidden="1" customHeight="1" thickBot="1" x14ac:dyDescent="0.3">
      <c r="A44" s="211"/>
      <c r="B44" s="112">
        <v>24</v>
      </c>
      <c r="C44" s="94" t="s">
        <v>59</v>
      </c>
      <c r="D44" s="106"/>
      <c r="E44" s="107">
        <f>+'IM CABILDO'!E44+'IM CALERA'!E44+'IM CON CON'!E44+'IM HIJUELAS'!E44+'IM LA CRUZ'!E44+'IM LA LIGUA'!E44+'IM LIMACHE'!E44+'IM NOGALES'!E44+'IM OLMUE'!E44+'IM PAPUDO'!E44+'IM PETORCA'!E44+'IM PUCHUNCAVI'!E44+'IM QUILLOTA'!E44+'IM QUILPUE'!E44+'IM QUINTERO'!E44+'IM VILLA ALEMANA'!E44+'IM VIÑA DEL MAR'!E44+'IM ZAPALLAR'!E44</f>
        <v>156576931</v>
      </c>
      <c r="F44" s="108">
        <f t="shared" si="2"/>
        <v>44377866</v>
      </c>
      <c r="G44" s="109">
        <f>+'IM CABILDO'!G44+'IM CALERA'!G44+'IM CON CON'!G44+'IM HIJUELAS'!G44+'IM LA CRUZ'!G44+'IM LA LIGUA'!G44+'IM LIMACHE'!G44+'IM NOGALES'!G44+'IM OLMUE'!G44+'IM PAPUDO'!G44+'IM PETORCA'!G44+'IM PUCHUNCAVI'!G44+'IM QUILLOTA'!G44+'IM QUILPUE'!G44+'IM QUINTERO'!G44+'IM VILLA ALEMANA'!G44+'IM VIÑA DEL MAR'!G44+'IM ZAPALLAR'!G44</f>
        <v>0</v>
      </c>
      <c r="H44" s="109">
        <f>SUM('IM CABILDO'!H44+'IM CALERA'!H44+'IM CON CON'!H44+'IM HIJUELAS'!H44+'IM LA CRUZ'!H44+'IM LA LIGUA'!H44+'IM LIMACHE'!H44+'IM NOGALES'!H44+'IM OLMUE'!H44+'IM PAPUDO'!H44+'IM PETORCA'!H44+'IM PUCHUNCAVI'!H44+'IM QUILLOTA'!H44+'IM QUILPUE'!H44+'IM QUINTERO'!H44+'IM VILLA ALEMANA'!H44+'IM VIÑA DEL MAR'!H44+'IM ZAPALLAR'!H44)</f>
        <v>0</v>
      </c>
      <c r="I44" s="109">
        <f>SUM('IM CABILDO'!I44+'IM CALERA'!I44+'IM CON CON'!I44+'IM HIJUELAS'!I44+'IM LA CRUZ'!I44+'IM LA LIGUA'!I44+'IM LIMACHE'!I44+'IM NOGALES'!I44+'IM OLMUE'!I44+'IM PAPUDO'!I44+'IM PETORCA'!I44+'IM PUCHUNCAVI'!I44+'IM QUILLOTA'!I44+'IM QUILPUE'!I44+'IM QUINTERO'!I44+'IM VILLA ALEMANA'!I44+'IM VIÑA DEL MAR'!I44+'IM ZAPALLAR'!I44)</f>
        <v>44377866</v>
      </c>
      <c r="J44" s="116"/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44377866</v>
      </c>
      <c r="T44" s="111">
        <f t="shared" si="1"/>
        <v>0</v>
      </c>
      <c r="U44" s="220"/>
      <c r="V44" s="245">
        <f t="shared" si="3"/>
        <v>112199065</v>
      </c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2"/>
    </row>
    <row r="45" spans="1:36" s="125" customFormat="1" ht="30.75" hidden="1" customHeight="1" thickBot="1" x14ac:dyDescent="0.3">
      <c r="A45" s="211"/>
      <c r="B45" s="112">
        <v>25</v>
      </c>
      <c r="C45" s="94" t="s">
        <v>60</v>
      </c>
      <c r="D45" s="106"/>
      <c r="E45" s="107">
        <f>+'IM CABILDO'!E45+'IM CALERA'!E45+'IM CON CON'!E45+'IM HIJUELAS'!E45+'IM LA CRUZ'!E45+'IM LA LIGUA'!E45+'IM LIMACHE'!E45+'IM NOGALES'!E45+'IM OLMUE'!E45+'IM PAPUDO'!E45+'IM PETORCA'!E45+'IM PUCHUNCAVI'!E45+'IM QUILLOTA'!E45+'IM QUILPUE'!E45+'IM QUINTERO'!E45+'IM VILLA ALEMANA'!E45+'IM VIÑA DEL MAR'!E45+'IM ZAPALLAR'!E45</f>
        <v>21110085</v>
      </c>
      <c r="F45" s="108">
        <f t="shared" si="2"/>
        <v>0</v>
      </c>
      <c r="G45" s="109">
        <f>+'IM CABILDO'!G45+'IM CALERA'!G45+'IM CON CON'!G45+'IM HIJUELAS'!G45+'IM LA CRUZ'!G45+'IM LA LIGUA'!G45+'IM LIMACHE'!G45+'IM NOGALES'!G45+'IM OLMUE'!G45+'IM PAPUDO'!G45+'IM PETORCA'!G45+'IM PUCHUNCAVI'!G45+'IM QUILLOTA'!G45+'IM QUILPUE'!G45+'IM QUINTERO'!G45+'IM VILLA ALEMANA'!G45+'IM VIÑA DEL MAR'!G45+'IM ZAPALLAR'!G45</f>
        <v>0</v>
      </c>
      <c r="H45" s="109">
        <f>SUM('IM CABILDO'!H45+'IM CALERA'!H45+'IM CON CON'!H45+'IM HIJUELAS'!H45+'IM LA CRUZ'!H45+'IM LA LIGUA'!H45+'IM LIMACHE'!H45+'IM NOGALES'!H45+'IM OLMUE'!H45+'IM PAPUDO'!H45+'IM PETORCA'!H45+'IM PUCHUNCAVI'!H45+'IM QUILLOTA'!H45+'IM QUILPUE'!H45+'IM QUINTERO'!H45+'IM VILLA ALEMANA'!H45+'IM VIÑA DEL MAR'!H45+'IM ZAPALLAR'!H45)</f>
        <v>0</v>
      </c>
      <c r="I45" s="109">
        <f>SUM('IM CABILDO'!I45+'IM CALERA'!I45+'IM CON CON'!I45+'IM HIJUELAS'!I45+'IM LA CRUZ'!I45+'IM LA LIGUA'!I45+'IM LIMACHE'!I45+'IM NOGALES'!I45+'IM OLMUE'!I45+'IM PAPUDO'!I45+'IM PETORCA'!I45+'IM PUCHUNCAVI'!I45+'IM QUILLOTA'!I45+'IM QUILPUE'!I45+'IM QUINTERO'!I45+'IM VILLA ALEMANA'!I45+'IM VIÑA DEL MAR'!I45+'IM ZAPALLAR'!I45)</f>
        <v>0</v>
      </c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220"/>
      <c r="V45" s="245">
        <f t="shared" si="3"/>
        <v>21110085</v>
      </c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2"/>
    </row>
    <row r="46" spans="1:36" s="125" customFormat="1" ht="18.75" thickBot="1" x14ac:dyDescent="0.3">
      <c r="A46" s="211"/>
      <c r="B46" s="112">
        <v>14</v>
      </c>
      <c r="C46" s="94" t="s">
        <v>61</v>
      </c>
      <c r="D46" s="106"/>
      <c r="E46" s="107">
        <f>+'IM CABILDO'!E46+'IM CALERA'!E46+'IM CON CON'!E46+'IM HIJUELAS'!E46+'IM LA CRUZ'!E46+'IM LA LIGUA'!E46+'IM LIMACHE'!E46+'IM NOGALES'!E46+'IM OLMUE'!E46+'IM PAPUDO'!E46+'IM PETORCA'!E46+'IM PUCHUNCAVI'!E46+'IM QUILLOTA'!E46+'IM QUILPUE'!E46+'IM QUINTERO'!E46+'IM VILLA ALEMANA'!E46+'IM VIÑA DEL MAR'!E46+'IM ZAPALLAR'!E46</f>
        <v>63949312</v>
      </c>
      <c r="F46" s="108">
        <f t="shared" si="2"/>
        <v>11397478.4</v>
      </c>
      <c r="G46" s="109">
        <f>+'IM CABILDO'!G46+'IM CALERA'!G46+'IM CON CON'!G46+'IM HIJUELAS'!G46+'IM LA CRUZ'!G46+'IM LA LIGUA'!G46+'IM LIMACHE'!G46+'IM NOGALES'!G46+'IM OLMUE'!G46+'IM PAPUDO'!G46+'IM PETORCA'!G46+'IM PUCHUNCAVI'!G46+'IM QUILLOTA'!G46+'IM QUILPUE'!G46+'IM QUINTERO'!G46+'IM VILLA ALEMANA'!G46+'IM VIÑA DEL MAR'!G46+'IM ZAPALLAR'!G46</f>
        <v>0</v>
      </c>
      <c r="H46" s="109">
        <f>SUM('IM CABILDO'!H46+'IM CALERA'!H46+'IM CON CON'!H46+'IM HIJUELAS'!H46+'IM LA CRUZ'!H46+'IM LA LIGUA'!H46+'IM LIMACHE'!H46+'IM NOGALES'!H46+'IM OLMUE'!H46+'IM PAPUDO'!H46+'IM PETORCA'!H46+'IM PUCHUNCAVI'!H46+'IM QUILLOTA'!H46+'IM QUILPUE'!H46+'IM QUINTERO'!H46+'IM VILLA ALEMANA'!H46+'IM VIÑA DEL MAR'!H46+'IM ZAPALLAR'!H46)</f>
        <v>0</v>
      </c>
      <c r="I46" s="109">
        <f>SUM('IM CABILDO'!I46+'IM CALERA'!I46+'IM CON CON'!I46+'IM HIJUELAS'!I46+'IM LA CRUZ'!I46+'IM LA LIGUA'!I46+'IM LIMACHE'!I46+'IM NOGALES'!I46+'IM OLMUE'!I46+'IM PAPUDO'!I46+'IM PETORCA'!I46+'IM PUCHUNCAVI'!I46+'IM QUILLOTA'!I46+'IM QUILPUE'!I46+'IM QUINTERO'!I46+'IM VILLA ALEMANA'!I46+'IM VIÑA DEL MAR'!I46+'IM ZAPALLAR'!I46)</f>
        <v>11397478.4</v>
      </c>
      <c r="J46" s="116"/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11397478.4</v>
      </c>
      <c r="T46" s="111">
        <f t="shared" si="1"/>
        <v>0</v>
      </c>
      <c r="U46" s="220"/>
      <c r="V46" s="245">
        <f t="shared" si="3"/>
        <v>52551833.600000001</v>
      </c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2"/>
    </row>
    <row r="47" spans="1:36" s="125" customFormat="1" ht="18.75" thickBot="1" x14ac:dyDescent="0.3">
      <c r="A47" s="211"/>
      <c r="B47" s="112">
        <v>15</v>
      </c>
      <c r="C47" s="94" t="s">
        <v>62</v>
      </c>
      <c r="D47" s="106"/>
      <c r="E47" s="107">
        <f>+'IM CABILDO'!E47+'IM CALERA'!E47+'IM CON CON'!E47+'IM HIJUELAS'!E47+'IM LA CRUZ'!E47+'IM LA LIGUA'!E47+'IM LIMACHE'!E47+'IM NOGALES'!E47+'IM OLMUE'!E47+'IM PAPUDO'!E47+'IM PETORCA'!E47+'IM PUCHUNCAVI'!E47+'IM QUILLOTA'!E47+'IM QUILPUE'!E47+'IM QUINTERO'!E47+'IM VILLA ALEMANA'!E47+'IM VIÑA DEL MAR'!E47+'IM ZAPALLAR'!E47</f>
        <v>852351075</v>
      </c>
      <c r="F47" s="108">
        <f t="shared" si="2"/>
        <v>149492528.40000001</v>
      </c>
      <c r="G47" s="109">
        <f>+'IM CABILDO'!G47+'IM CALERA'!G47+'IM CON CON'!G47+'IM HIJUELAS'!G47+'IM LA CRUZ'!G47+'IM LA LIGUA'!G47+'IM LIMACHE'!G47+'IM NOGALES'!G47+'IM OLMUE'!G47+'IM PAPUDO'!G47+'IM PETORCA'!G47+'IM PUCHUNCAVI'!G47+'IM QUILLOTA'!G47+'IM QUILPUE'!G47+'IM QUINTERO'!G47+'IM VILLA ALEMANA'!G47+'IM VIÑA DEL MAR'!G47+'IM ZAPALLAR'!G47</f>
        <v>0</v>
      </c>
      <c r="H47" s="109">
        <f>SUM('IM CABILDO'!H47+'IM CALERA'!H47+'IM CON CON'!H47+'IM HIJUELAS'!H47+'IM LA CRUZ'!H47+'IM LA LIGUA'!H47+'IM LIMACHE'!H47+'IM NOGALES'!H47+'IM OLMUE'!H47+'IM PAPUDO'!H47+'IM PETORCA'!H47+'IM PUCHUNCAVI'!H47+'IM QUILLOTA'!H47+'IM QUILPUE'!H47+'IM QUINTERO'!H47+'IM VILLA ALEMANA'!H47+'IM VIÑA DEL MAR'!H47+'IM ZAPALLAR'!H47)</f>
        <v>0</v>
      </c>
      <c r="I47" s="109">
        <f>SUM('IM CABILDO'!I47+'IM CALERA'!I47+'IM CON CON'!I47+'IM HIJUELAS'!I47+'IM LA CRUZ'!I47+'IM LA LIGUA'!I47+'IM LIMACHE'!I47+'IM NOGALES'!I47+'IM OLMUE'!I47+'IM PAPUDO'!I47+'IM PETORCA'!I47+'IM PUCHUNCAVI'!I47+'IM QUILLOTA'!I47+'IM QUILPUE'!I47+'IM QUINTERO'!I47+'IM VILLA ALEMANA'!I47+'IM VIÑA DEL MAR'!I47+'IM ZAPALLAR'!I47)</f>
        <v>149492528.40000001</v>
      </c>
      <c r="J47" s="116"/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149492528.40000001</v>
      </c>
      <c r="T47" s="111">
        <f t="shared" si="1"/>
        <v>0</v>
      </c>
      <c r="U47" s="220"/>
      <c r="V47" s="245">
        <f t="shared" si="3"/>
        <v>702858546.60000002</v>
      </c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2"/>
    </row>
    <row r="48" spans="1:36" s="125" customFormat="1" ht="30.75" hidden="1" customHeight="1" thickBot="1" x14ac:dyDescent="0.3">
      <c r="A48" s="211"/>
      <c r="B48" s="112">
        <v>12</v>
      </c>
      <c r="C48" s="94" t="s">
        <v>63</v>
      </c>
      <c r="D48" s="106"/>
      <c r="E48" s="107">
        <f>+'IM CABILDO'!E48+'IM CALERA'!E48+'IM CON CON'!E48+'IM HIJUELAS'!E48+'IM LA CRUZ'!E48+'IM LA LIGUA'!E48+'IM LIMACHE'!E48+'IM NOGALES'!E48+'IM OLMUE'!E48+'IM PAPUDO'!E48+'IM PETORCA'!E48+'IM PUCHUNCAVI'!E48+'IM QUILLOTA'!E48+'IM QUILPUE'!E48+'IM QUINTERO'!E48+'IM VILLA ALEMANA'!E48+'IM VIÑA DEL MAR'!E48+'IM ZAPALLAR'!E48</f>
        <v>0</v>
      </c>
      <c r="F48" s="108">
        <f t="shared" si="2"/>
        <v>0</v>
      </c>
      <c r="G48" s="109">
        <f>+'IM CABILDO'!G48+'IM CALERA'!G48+'IM CON CON'!G48+'IM HIJUELAS'!G48+'IM LA CRUZ'!G48+'IM LA LIGUA'!G48+'IM LIMACHE'!G48+'IM NOGALES'!G48+'IM OLMUE'!G48+'IM PAPUDO'!G48+'IM PETORCA'!G48+'IM PUCHUNCAVI'!G48+'IM QUILLOTA'!G48+'IM QUILPUE'!G48+'IM QUINTERO'!G48+'IM VILLA ALEMANA'!G48+'IM VIÑA DEL MAR'!G48+'IM ZAPALLAR'!G48</f>
        <v>0</v>
      </c>
      <c r="H48" s="109">
        <f>SUM('IM CABILDO'!H48+'IM CALERA'!H48+'IM CON CON'!H48+'IM HIJUELAS'!H48+'IM LA CRUZ'!H48+'IM LA LIGUA'!H48+'IM LIMACHE'!H48+'IM NOGALES'!H48+'IM OLMUE'!H48+'IM PAPUDO'!H48+'IM PETORCA'!H48+'IM PUCHUNCAVI'!H48+'IM QUILLOTA'!H48+'IM QUILPUE'!H48+'IM QUINTERO'!H48+'IM VILLA ALEMANA'!H48+'IM VIÑA DEL MAR'!H48+'IM ZAPALLAR'!H48)</f>
        <v>0</v>
      </c>
      <c r="I48" s="109">
        <f>SUM('IM CABILDO'!I48+'IM CALERA'!I48+'IM CON CON'!I48+'IM HIJUELAS'!I48+'IM LA CRUZ'!I48+'IM LA LIGUA'!I48+'IM LIMACHE'!I48+'IM NOGALES'!I48+'IM OLMUE'!I48+'IM PAPUDO'!I48+'IM PETORCA'!I48+'IM PUCHUNCAVI'!I48+'IM QUILLOTA'!I48+'IM QUILPUE'!I48+'IM QUINTERO'!I48+'IM VILLA ALEMANA'!I48+'IM VIÑA DEL MAR'!I48+'IM ZAPALLAR'!I48)</f>
        <v>0</v>
      </c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220"/>
      <c r="V48" s="245">
        <f t="shared" si="3"/>
        <v>0</v>
      </c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2"/>
    </row>
    <row r="49" spans="1:36" s="125" customFormat="1" ht="18.75" thickBot="1" x14ac:dyDescent="0.3">
      <c r="A49" s="211"/>
      <c r="B49" s="112">
        <v>16</v>
      </c>
      <c r="C49" s="94" t="s">
        <v>64</v>
      </c>
      <c r="D49" s="106"/>
      <c r="E49" s="107">
        <f>+'IM CABILDO'!E49+'IM CALERA'!E49+'IM CON CON'!E49+'IM HIJUELAS'!E49+'IM LA CRUZ'!E49+'IM LA LIGUA'!E49+'IM LIMACHE'!E49+'IM NOGALES'!E49+'IM OLMUE'!E49+'IM PAPUDO'!E49+'IM PETORCA'!E49+'IM PUCHUNCAVI'!E49+'IM QUILLOTA'!E49+'IM QUILPUE'!E49+'IM QUINTERO'!E49+'IM VILLA ALEMANA'!E49+'IM VIÑA DEL MAR'!E49+'IM ZAPALLAR'!E49</f>
        <v>41396667</v>
      </c>
      <c r="F49" s="108">
        <f t="shared" si="2"/>
        <v>0</v>
      </c>
      <c r="G49" s="109">
        <f>+'IM CABILDO'!G49+'IM CALERA'!G49+'IM CON CON'!G49+'IM HIJUELAS'!G49+'IM LA CRUZ'!G49+'IM LA LIGUA'!G49+'IM LIMACHE'!G49+'IM NOGALES'!G49+'IM OLMUE'!G49+'IM PAPUDO'!G49+'IM PETORCA'!G49+'IM PUCHUNCAVI'!G49+'IM QUILLOTA'!G49+'IM QUILPUE'!G49+'IM QUINTERO'!G49+'IM VILLA ALEMANA'!G49+'IM VIÑA DEL MAR'!G49+'IM ZAPALLAR'!G49</f>
        <v>0</v>
      </c>
      <c r="H49" s="109">
        <f>SUM('IM CABILDO'!H49+'IM CALERA'!H49+'IM CON CON'!H49+'IM HIJUELAS'!H49+'IM LA CRUZ'!H49+'IM LA LIGUA'!H49+'IM LIMACHE'!H49+'IM NOGALES'!H49+'IM OLMUE'!H49+'IM PAPUDO'!H49+'IM PETORCA'!H49+'IM PUCHUNCAVI'!H49+'IM QUILLOTA'!H49+'IM QUILPUE'!H49+'IM QUINTERO'!H49+'IM VILLA ALEMANA'!H49+'IM VIÑA DEL MAR'!H49+'IM ZAPALLAR'!H49)</f>
        <v>0</v>
      </c>
      <c r="I49" s="109">
        <f>SUM('IM CABILDO'!I49+'IM CALERA'!I49+'IM CON CON'!I49+'IM HIJUELAS'!I49+'IM LA CRUZ'!I49+'IM LA LIGUA'!I49+'IM LIMACHE'!I49+'IM NOGALES'!I49+'IM OLMUE'!I49+'IM PAPUDO'!I49+'IM PETORCA'!I49+'IM PUCHUNCAVI'!I49+'IM QUILLOTA'!I49+'IM QUILPUE'!I49+'IM QUINTERO'!I49+'IM VILLA ALEMANA'!I49+'IM VIÑA DEL MAR'!I49+'IM ZAPALLAR'!I49)</f>
        <v>0</v>
      </c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220"/>
      <c r="V49" s="245">
        <f t="shared" si="3"/>
        <v>41396667</v>
      </c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2"/>
    </row>
    <row r="50" spans="1:36" s="125" customFormat="1" ht="30.75" hidden="1" customHeight="1" thickBot="1" x14ac:dyDescent="0.3">
      <c r="A50" s="211"/>
      <c r="B50" s="112">
        <v>30</v>
      </c>
      <c r="C50" s="94" t="s">
        <v>65</v>
      </c>
      <c r="D50" s="106"/>
      <c r="E50" s="107">
        <f>+'IM CABILDO'!E50+'IM CALERA'!E50+'IM CON CON'!E50+'IM HIJUELAS'!E50+'IM LA CRUZ'!E50+'IM LA LIGUA'!E50+'IM LIMACHE'!E50+'IM NOGALES'!E50+'IM OLMUE'!E50+'IM PAPUDO'!E50+'IM PETORCA'!E50+'IM PUCHUNCAVI'!E50+'IM QUILLOTA'!E50+'IM QUILPUE'!E50+'IM QUINTERO'!E50+'IM VILLA ALEMANA'!E50+'IM VIÑA DEL MAR'!E50+'IM ZAPALLAR'!E50</f>
        <v>0</v>
      </c>
      <c r="F50" s="108">
        <f t="shared" si="2"/>
        <v>0</v>
      </c>
      <c r="G50" s="109">
        <f>+'IM CABILDO'!G50+'IM CALERA'!G50+'IM CON CON'!G50+'IM HIJUELAS'!G50+'IM LA CRUZ'!G50+'IM LA LIGUA'!G50+'IM LIMACHE'!G50+'IM NOGALES'!G50+'IM OLMUE'!G50+'IM PAPUDO'!G50+'IM PETORCA'!G50+'IM PUCHUNCAVI'!G50+'IM QUILLOTA'!G50+'IM QUILPUE'!G50+'IM QUINTERO'!G50+'IM VILLA ALEMANA'!G50+'IM VIÑA DEL MAR'!G50+'IM ZAPALLAR'!G50</f>
        <v>0</v>
      </c>
      <c r="H50" s="109">
        <f>SUM('IM CABILDO'!H50+'IM CALERA'!H50+'IM CON CON'!H50+'IM HIJUELAS'!H50+'IM LA CRUZ'!H50+'IM LA LIGUA'!H50+'IM LIMACHE'!H50+'IM NOGALES'!H50+'IM OLMUE'!H50+'IM PAPUDO'!H50+'IM PETORCA'!H50+'IM PUCHUNCAVI'!H50+'IM QUILLOTA'!H50+'IM QUILPUE'!H50+'IM QUINTERO'!H50+'IM VILLA ALEMANA'!H50+'IM VIÑA DEL MAR'!H50+'IM ZAPALLAR'!H50)</f>
        <v>0</v>
      </c>
      <c r="I50" s="109">
        <f>SUM('IM CABILDO'!I50+'IM CALERA'!I50+'IM CON CON'!I50+'IM HIJUELAS'!I50+'IM LA CRUZ'!I50+'IM LA LIGUA'!I50+'IM LIMACHE'!I50+'IM NOGALES'!I50+'IM OLMUE'!I50+'IM PAPUDO'!I50+'IM PETORCA'!I50+'IM PUCHUNCAVI'!I50+'IM QUILLOTA'!I50+'IM QUILPUE'!I50+'IM QUINTERO'!I50+'IM VILLA ALEMANA'!I50+'IM VIÑA DEL MAR'!I50+'IM ZAPALLAR'!I50)</f>
        <v>0</v>
      </c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220"/>
      <c r="V50" s="245">
        <f t="shared" si="3"/>
        <v>0</v>
      </c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2"/>
    </row>
    <row r="51" spans="1:36" s="125" customFormat="1" ht="36.75" thickBot="1" x14ac:dyDescent="0.3">
      <c r="A51" s="211"/>
      <c r="B51" s="112">
        <v>17</v>
      </c>
      <c r="C51" s="94" t="s">
        <v>66</v>
      </c>
      <c r="D51" s="106"/>
      <c r="E51" s="107">
        <f>+'IM CABILDO'!E51+'IM CALERA'!E51+'IM CON CON'!E51+'IM HIJUELAS'!E51+'IM LA CRUZ'!E51+'IM LA LIGUA'!E51+'IM LIMACHE'!E51+'IM NOGALES'!E51+'IM OLMUE'!E51+'IM PAPUDO'!E51+'IM PETORCA'!E51+'IM PUCHUNCAVI'!E51+'IM QUILLOTA'!E51+'IM QUILPUE'!E51+'IM QUINTERO'!E51+'IM VILLA ALEMANA'!E51+'IM VIÑA DEL MAR'!E51+'IM ZAPALLAR'!E51</f>
        <v>0</v>
      </c>
      <c r="F51" s="108">
        <f t="shared" si="2"/>
        <v>0</v>
      </c>
      <c r="G51" s="109">
        <f>+'IM CABILDO'!G51+'IM CALERA'!G51+'IM CON CON'!G51+'IM HIJUELAS'!G51+'IM LA CRUZ'!G51+'IM LA LIGUA'!G51+'IM LIMACHE'!G51+'IM NOGALES'!G51+'IM OLMUE'!G51+'IM PAPUDO'!G51+'IM PETORCA'!G51+'IM PUCHUNCAVI'!G51+'IM QUILLOTA'!G51+'IM QUILPUE'!G51+'IM QUINTERO'!G51+'IM VILLA ALEMANA'!G51+'IM VIÑA DEL MAR'!G51+'IM ZAPALLAR'!G51</f>
        <v>0</v>
      </c>
      <c r="H51" s="109">
        <f>SUM('IM CABILDO'!H51+'IM CALERA'!H51+'IM CON CON'!H51+'IM HIJUELAS'!H51+'IM LA CRUZ'!H51+'IM LA LIGUA'!H51+'IM LIMACHE'!H51+'IM NOGALES'!H51+'IM OLMUE'!H51+'IM PAPUDO'!H51+'IM PETORCA'!H51+'IM PUCHUNCAVI'!H51+'IM QUILLOTA'!H51+'IM QUILPUE'!H51+'IM QUINTERO'!H51+'IM VILLA ALEMANA'!H51+'IM VIÑA DEL MAR'!H51+'IM ZAPALLAR'!H51)</f>
        <v>0</v>
      </c>
      <c r="I51" s="109">
        <f>SUM('IM CABILDO'!I51+'IM CALERA'!I51+'IM CON CON'!I51+'IM HIJUELAS'!I51+'IM LA CRUZ'!I51+'IM LA LIGUA'!I51+'IM LIMACHE'!I51+'IM NOGALES'!I51+'IM OLMUE'!I51+'IM PAPUDO'!I51+'IM PETORCA'!I51+'IM PUCHUNCAVI'!I51+'IM QUILLOTA'!I51+'IM QUILPUE'!I51+'IM QUINTERO'!I51+'IM VILLA ALEMANA'!I51+'IM VIÑA DEL MAR'!I51+'IM ZAPALLAR'!I51)</f>
        <v>0</v>
      </c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220"/>
      <c r="V51" s="245">
        <f t="shared" si="3"/>
        <v>0</v>
      </c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2"/>
    </row>
    <row r="52" spans="1:36" s="125" customFormat="1" ht="30.75" hidden="1" customHeight="1" thickBot="1" x14ac:dyDescent="0.3">
      <c r="A52" s="211"/>
      <c r="B52" s="112">
        <v>32</v>
      </c>
      <c r="C52" s="94" t="s">
        <v>67</v>
      </c>
      <c r="D52" s="106"/>
      <c r="E52" s="107">
        <f>+'IM CABILDO'!E52+'IM CALERA'!E52+'IM CON CON'!E52+'IM HIJUELAS'!E52+'IM LA CRUZ'!E52+'IM LA LIGUA'!E52+'IM LIMACHE'!E52+'IM NOGALES'!E52+'IM OLMUE'!E52+'IM PAPUDO'!E52+'IM PETORCA'!E52+'IM PUCHUNCAVI'!E52+'IM QUILLOTA'!E52+'IM QUILPUE'!E52+'IM QUINTERO'!E52+'IM VILLA ALEMANA'!E52+'IM VIÑA DEL MAR'!E52+'IM ZAPALLAR'!E52</f>
        <v>0</v>
      </c>
      <c r="F52" s="108">
        <f t="shared" si="2"/>
        <v>0</v>
      </c>
      <c r="G52" s="109">
        <f>+'IM CABILDO'!G52+'IM CALERA'!G52+'IM CON CON'!G52+'IM HIJUELAS'!G52+'IM LA CRUZ'!G52+'IM LA LIGUA'!G52+'IM LIMACHE'!G52+'IM NOGALES'!G52+'IM OLMUE'!G52+'IM PAPUDO'!G52+'IM PETORCA'!G52+'IM PUCHUNCAVI'!G52+'IM QUILLOTA'!G52+'IM QUILPUE'!G52+'IM QUINTERO'!G52+'IM VILLA ALEMANA'!G52+'IM VIÑA DEL MAR'!G52+'IM ZAPALLAR'!G52</f>
        <v>0</v>
      </c>
      <c r="H52" s="109">
        <f>SUM('IM CABILDO'!H52+'IM CALERA'!H52+'IM CON CON'!H52+'IM HIJUELAS'!H52+'IM LA CRUZ'!H52+'IM LA LIGUA'!H52+'IM LIMACHE'!H52+'IM NOGALES'!H52+'IM OLMUE'!H52+'IM PAPUDO'!H52+'IM PETORCA'!H52+'IM PUCHUNCAVI'!H52+'IM QUILLOTA'!H52+'IM QUILPUE'!H52+'IM QUINTERO'!H52+'IM VILLA ALEMANA'!H52+'IM VIÑA DEL MAR'!H52+'IM ZAPALLAR'!H52)</f>
        <v>0</v>
      </c>
      <c r="I52" s="109">
        <f>SUM('IM CABILDO'!I52+'IM CALERA'!I52+'IM CON CON'!I52+'IM HIJUELAS'!I52+'IM LA CRUZ'!I52+'IM LA LIGUA'!I52+'IM LIMACHE'!I52+'IM NOGALES'!I52+'IM OLMUE'!I52+'IM PAPUDO'!I52+'IM PETORCA'!I52+'IM PUCHUNCAVI'!I52+'IM QUILLOTA'!I52+'IM QUILPUE'!I52+'IM QUINTERO'!I52+'IM VILLA ALEMANA'!I52+'IM VIÑA DEL MAR'!I52+'IM ZAPALLAR'!I52)</f>
        <v>0</v>
      </c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220"/>
      <c r="V52" s="245">
        <f t="shared" si="3"/>
        <v>0</v>
      </c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2"/>
    </row>
    <row r="53" spans="1:36" s="125" customFormat="1" ht="30.75" hidden="1" customHeight="1" thickBot="1" x14ac:dyDescent="0.3">
      <c r="A53" s="211"/>
      <c r="B53" s="112">
        <v>33</v>
      </c>
      <c r="C53" s="94" t="s">
        <v>68</v>
      </c>
      <c r="D53" s="106"/>
      <c r="E53" s="107">
        <f>+'IM CABILDO'!E53+'IM CALERA'!E53+'IM CON CON'!E53+'IM HIJUELAS'!E53+'IM LA CRUZ'!E53+'IM LA LIGUA'!E53+'IM LIMACHE'!E53+'IM NOGALES'!E53+'IM OLMUE'!E53+'IM PAPUDO'!E53+'IM PETORCA'!E53+'IM PUCHUNCAVI'!E53+'IM QUILLOTA'!E53+'IM QUILPUE'!E53+'IM QUINTERO'!E53+'IM VILLA ALEMANA'!E53+'IM VIÑA DEL MAR'!E53+'IM ZAPALLAR'!E53</f>
        <v>0</v>
      </c>
      <c r="F53" s="108">
        <f t="shared" si="2"/>
        <v>0</v>
      </c>
      <c r="G53" s="109">
        <f>+'IM CABILDO'!G53+'IM CALERA'!G53+'IM CON CON'!G53+'IM HIJUELAS'!G53+'IM LA CRUZ'!G53+'IM LA LIGUA'!G53+'IM LIMACHE'!G53+'IM NOGALES'!G53+'IM OLMUE'!G53+'IM PAPUDO'!G53+'IM PETORCA'!G53+'IM PUCHUNCAVI'!G53+'IM QUILLOTA'!G53+'IM QUILPUE'!G53+'IM QUINTERO'!G53+'IM VILLA ALEMANA'!G53+'IM VIÑA DEL MAR'!G53+'IM ZAPALLAR'!G53</f>
        <v>0</v>
      </c>
      <c r="H53" s="109">
        <f>SUM('IM CABILDO'!H53+'IM CALERA'!H53+'IM CON CON'!H53+'IM HIJUELAS'!H53+'IM LA CRUZ'!H53+'IM LA LIGUA'!H53+'IM LIMACHE'!H53+'IM NOGALES'!H53+'IM OLMUE'!H53+'IM PAPUDO'!H53+'IM PETORCA'!H53+'IM PUCHUNCAVI'!H53+'IM QUILLOTA'!H53+'IM QUILPUE'!H53+'IM QUINTERO'!H53+'IM VILLA ALEMANA'!H53+'IM VIÑA DEL MAR'!H53+'IM ZAPALLAR'!H53)</f>
        <v>0</v>
      </c>
      <c r="I53" s="109">
        <f>SUM('IM CABILDO'!I53+'IM CALERA'!I53+'IM CON CON'!I53+'IM HIJUELAS'!I53+'IM LA CRUZ'!I53+'IM LA LIGUA'!I53+'IM LIMACHE'!I53+'IM NOGALES'!I53+'IM OLMUE'!I53+'IM PAPUDO'!I53+'IM PETORCA'!I53+'IM PUCHUNCAVI'!I53+'IM QUILLOTA'!I53+'IM QUILPUE'!I53+'IM QUINTERO'!I53+'IM VILLA ALEMANA'!I53+'IM VIÑA DEL MAR'!I53+'IM ZAPALLAR'!I53)</f>
        <v>0</v>
      </c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220"/>
      <c r="V53" s="245">
        <f t="shared" si="3"/>
        <v>0</v>
      </c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2"/>
    </row>
    <row r="54" spans="1:36" s="125" customFormat="1" ht="30.75" hidden="1" customHeight="1" thickBot="1" x14ac:dyDescent="0.3">
      <c r="A54" s="211"/>
      <c r="B54" s="112">
        <v>14</v>
      </c>
      <c r="C54" s="94" t="s">
        <v>69</v>
      </c>
      <c r="D54" s="106"/>
      <c r="E54" s="107">
        <f>+'IM CABILDO'!E54+'IM CALERA'!E54+'IM CON CON'!E54+'IM HIJUELAS'!E54+'IM LA CRUZ'!E54+'IM LA LIGUA'!E54+'IM LIMACHE'!E54+'IM NOGALES'!E54+'IM OLMUE'!E54+'IM PAPUDO'!E54+'IM PETORCA'!E54+'IM PUCHUNCAVI'!E54+'IM QUILLOTA'!E54+'IM QUILPUE'!E54+'IM QUINTERO'!E54+'IM VILLA ALEMANA'!E54+'IM VIÑA DEL MAR'!E54+'IM ZAPALLAR'!E54</f>
        <v>0</v>
      </c>
      <c r="F54" s="108">
        <f t="shared" si="2"/>
        <v>0</v>
      </c>
      <c r="G54" s="109">
        <f>+'IM CABILDO'!G54+'IM CALERA'!G54+'IM CON CON'!G54+'IM HIJUELAS'!G54+'IM LA CRUZ'!G54+'IM LA LIGUA'!G54+'IM LIMACHE'!G54+'IM NOGALES'!G54+'IM OLMUE'!G54+'IM PAPUDO'!G54+'IM PETORCA'!G54+'IM PUCHUNCAVI'!G54+'IM QUILLOTA'!G54+'IM QUILPUE'!G54+'IM QUINTERO'!G54+'IM VILLA ALEMANA'!G54+'IM VIÑA DEL MAR'!G54+'IM ZAPALLAR'!G54</f>
        <v>0</v>
      </c>
      <c r="H54" s="109">
        <f>SUM('IM CABILDO'!H54+'IM CALERA'!H54+'IM CON CON'!H54+'IM HIJUELAS'!H54+'IM LA CRUZ'!H54+'IM LA LIGUA'!H54+'IM LIMACHE'!H54+'IM NOGALES'!H54+'IM OLMUE'!H54+'IM PAPUDO'!H54+'IM PETORCA'!H54+'IM PUCHUNCAVI'!H54+'IM QUILLOTA'!H54+'IM QUILPUE'!H54+'IM QUINTERO'!H54+'IM VILLA ALEMANA'!H54+'IM VIÑA DEL MAR'!H54+'IM ZAPALLAR'!H54)</f>
        <v>0</v>
      </c>
      <c r="I54" s="109">
        <f>SUM('IM CABILDO'!I54+'IM CALERA'!I54+'IM CON CON'!I54+'IM HIJUELAS'!I54+'IM LA CRUZ'!I54+'IM LA LIGUA'!I54+'IM LIMACHE'!I54+'IM NOGALES'!I54+'IM OLMUE'!I54+'IM PAPUDO'!I54+'IM PETORCA'!I54+'IM PUCHUNCAVI'!I54+'IM QUILLOTA'!I54+'IM QUILPUE'!I54+'IM QUINTERO'!I54+'IM VILLA ALEMANA'!I54+'IM VIÑA DEL MAR'!I54+'IM ZAPALLAR'!I54)</f>
        <v>0</v>
      </c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220"/>
      <c r="V54" s="245">
        <f t="shared" si="3"/>
        <v>0</v>
      </c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2"/>
    </row>
    <row r="55" spans="1:36" s="125" customFormat="1" ht="18.75" thickBot="1" x14ac:dyDescent="0.3">
      <c r="A55" s="211"/>
      <c r="B55" s="112">
        <v>18</v>
      </c>
      <c r="C55" s="94" t="s">
        <v>70</v>
      </c>
      <c r="D55" s="106"/>
      <c r="E55" s="107">
        <f>+'IM CABILDO'!E55+'IM CALERA'!E55+'IM CON CON'!E55+'IM HIJUELAS'!E55+'IM LA CRUZ'!E55+'IM LA LIGUA'!E55+'IM LIMACHE'!E55+'IM NOGALES'!E55+'IM OLMUE'!E55+'IM PAPUDO'!E55+'IM PETORCA'!E55+'IM PUCHUNCAVI'!E55+'IM QUILLOTA'!E55+'IM QUILPUE'!E55+'IM QUINTERO'!E55+'IM VILLA ALEMANA'!E55+'IM VIÑA DEL MAR'!E55+'IM ZAPALLAR'!E55</f>
        <v>12681297</v>
      </c>
      <c r="F55" s="108">
        <f t="shared" si="2"/>
        <v>2389838.0999999996</v>
      </c>
      <c r="G55" s="109">
        <f>+'IM CABILDO'!G55+'IM CALERA'!G55+'IM CON CON'!G55+'IM HIJUELAS'!G55+'IM LA CRUZ'!G55+'IM LA LIGUA'!G55+'IM LIMACHE'!G55+'IM NOGALES'!G55+'IM OLMUE'!G55+'IM PAPUDO'!G55+'IM PETORCA'!G55+'IM PUCHUNCAVI'!G55+'IM QUILLOTA'!G55+'IM QUILPUE'!G55+'IM QUINTERO'!G55+'IM VILLA ALEMANA'!G55+'IM VIÑA DEL MAR'!G55+'IM ZAPALLAR'!G55</f>
        <v>0</v>
      </c>
      <c r="H55" s="109">
        <f>SUM('IM CABILDO'!H55+'IM CALERA'!H55+'IM CON CON'!H55+'IM HIJUELAS'!H55+'IM LA CRUZ'!H55+'IM LA LIGUA'!H55+'IM LIMACHE'!H55+'IM NOGALES'!H55+'IM OLMUE'!H55+'IM PAPUDO'!H55+'IM PETORCA'!H55+'IM PUCHUNCAVI'!H55+'IM QUILLOTA'!H55+'IM QUILPUE'!H55+'IM QUINTERO'!H55+'IM VILLA ALEMANA'!H55+'IM VIÑA DEL MAR'!H55+'IM ZAPALLAR'!H55)</f>
        <v>0</v>
      </c>
      <c r="I55" s="109">
        <f>SUM('IM CABILDO'!I55+'IM CALERA'!I55+'IM CON CON'!I55+'IM HIJUELAS'!I55+'IM LA CRUZ'!I55+'IM LA LIGUA'!I55+'IM LIMACHE'!I55+'IM NOGALES'!I55+'IM OLMUE'!I55+'IM PAPUDO'!I55+'IM PETORCA'!I55+'IM PUCHUNCAVI'!I55+'IM QUILLOTA'!I55+'IM QUILPUE'!I55+'IM QUINTERO'!I55+'IM VILLA ALEMANA'!I55+'IM VIÑA DEL MAR'!I55+'IM ZAPALLAR'!I55)</f>
        <v>2389838.0999999996</v>
      </c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2389838.0999999996</v>
      </c>
      <c r="T55" s="111">
        <f t="shared" si="1"/>
        <v>0</v>
      </c>
      <c r="U55" s="220"/>
      <c r="V55" s="245">
        <f t="shared" si="3"/>
        <v>10291458.9</v>
      </c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2"/>
    </row>
    <row r="56" spans="1:36" s="125" customFormat="1" ht="18.75" thickBot="1" x14ac:dyDescent="0.3">
      <c r="A56" s="211"/>
      <c r="B56" s="112">
        <v>19</v>
      </c>
      <c r="C56" s="94" t="s">
        <v>71</v>
      </c>
      <c r="D56" s="106"/>
      <c r="E56" s="107">
        <f>+'IM CABILDO'!E56+'IM CALERA'!E56+'IM CON CON'!E56+'IM HIJUELAS'!E56+'IM LA CRUZ'!E56+'IM LA LIGUA'!E56+'IM LIMACHE'!E56+'IM NOGALES'!E56+'IM OLMUE'!E56+'IM PAPUDO'!E56+'IM PETORCA'!E56+'IM PUCHUNCAVI'!E56+'IM QUILLOTA'!E56+'IM QUILPUE'!E56+'IM QUINTERO'!E56+'IM VILLA ALEMANA'!E56+'IM VIÑA DEL MAR'!E56+'IM ZAPALLAR'!E56</f>
        <v>497593530</v>
      </c>
      <c r="F56" s="108">
        <f t="shared" si="2"/>
        <v>118827891</v>
      </c>
      <c r="G56" s="109">
        <f>+'IM CABILDO'!G56+'IM CALERA'!G56+'IM CON CON'!G56+'IM HIJUELAS'!G56+'IM LA CRUZ'!G56+'IM LA LIGUA'!G56+'IM LIMACHE'!G56+'IM NOGALES'!G56+'IM OLMUE'!G56+'IM PAPUDO'!G56+'IM PETORCA'!G56+'IM PUCHUNCAVI'!G56+'IM QUILLOTA'!G56+'IM QUILPUE'!G56+'IM QUINTERO'!G56+'IM VILLA ALEMANA'!G56+'IM VIÑA DEL MAR'!G56+'IM ZAPALLAR'!G56</f>
        <v>0</v>
      </c>
      <c r="H56" s="109">
        <f>SUM('IM CABILDO'!H56+'IM CALERA'!H56+'IM CON CON'!H56+'IM HIJUELAS'!H56+'IM LA CRUZ'!H56+'IM LA LIGUA'!H56+'IM LIMACHE'!H56+'IM NOGALES'!H56+'IM OLMUE'!H56+'IM PAPUDO'!H56+'IM PETORCA'!H56+'IM PUCHUNCAVI'!H56+'IM QUILLOTA'!H56+'IM QUILPUE'!H56+'IM QUINTERO'!H56+'IM VILLA ALEMANA'!H56+'IM VIÑA DEL MAR'!H56+'IM ZAPALLAR'!H56)</f>
        <v>0</v>
      </c>
      <c r="I56" s="109">
        <f>SUM('IM CABILDO'!I56+'IM CALERA'!I56+'IM CON CON'!I56+'IM HIJUELAS'!I56+'IM LA CRUZ'!I56+'IM LA LIGUA'!I56+'IM LIMACHE'!I56+'IM NOGALES'!I56+'IM OLMUE'!I56+'IM PAPUDO'!I56+'IM PETORCA'!I56+'IM PUCHUNCAVI'!I56+'IM QUILLOTA'!I56+'IM QUILPUE'!I56+'IM QUINTERO'!I56+'IM VILLA ALEMANA'!I56+'IM VIÑA DEL MAR'!I56+'IM ZAPALLAR'!I56)</f>
        <v>118827891</v>
      </c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118827891</v>
      </c>
      <c r="T56" s="111">
        <f t="shared" si="1"/>
        <v>0</v>
      </c>
      <c r="U56" s="220"/>
      <c r="V56" s="245">
        <f t="shared" si="3"/>
        <v>378765639</v>
      </c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2"/>
    </row>
    <row r="57" spans="1:36" s="125" customFormat="1" ht="30.75" hidden="1" customHeight="1" thickBot="1" x14ac:dyDescent="0.3">
      <c r="A57" s="211"/>
      <c r="B57" s="112">
        <v>37</v>
      </c>
      <c r="C57" s="94" t="s">
        <v>72</v>
      </c>
      <c r="D57" s="106"/>
      <c r="E57" s="107">
        <f>+'IM CABILDO'!E57+'IM CALERA'!E57+'IM CON CON'!E57+'IM HIJUELAS'!E57+'IM LA CRUZ'!E57+'IM LA LIGUA'!E57+'IM LIMACHE'!E57+'IM NOGALES'!E57+'IM OLMUE'!E57+'IM PAPUDO'!E57+'IM PETORCA'!E57+'IM PUCHUNCAVI'!E57+'IM QUILLOTA'!E57+'IM QUILPUE'!E57+'IM QUINTERO'!E57+'IM VILLA ALEMANA'!E57+'IM VIÑA DEL MAR'!E57+'IM ZAPALLAR'!E57</f>
        <v>0</v>
      </c>
      <c r="F57" s="108">
        <f t="shared" si="2"/>
        <v>0</v>
      </c>
      <c r="G57" s="109">
        <f>+'IM CABILDO'!G57+'IM CALERA'!G57+'IM CON CON'!G57+'IM HIJUELAS'!G57+'IM LA CRUZ'!G57+'IM LA LIGUA'!G57+'IM LIMACHE'!G57+'IM NOGALES'!G57+'IM OLMUE'!G57+'IM PAPUDO'!G57+'IM PETORCA'!G57+'IM PUCHUNCAVI'!G57+'IM QUILLOTA'!G57+'IM QUILPUE'!G57+'IM QUINTERO'!G57+'IM VILLA ALEMANA'!G57+'IM VIÑA DEL MAR'!G57+'IM ZAPALLAR'!G57</f>
        <v>0</v>
      </c>
      <c r="H57" s="109">
        <f>SUM('IM CABILDO'!H57+'IM CALERA'!H57+'IM CON CON'!H57+'IM HIJUELAS'!H57+'IM LA CRUZ'!H57+'IM LA LIGUA'!H57+'IM LIMACHE'!H57+'IM NOGALES'!H57+'IM OLMUE'!H57+'IM PAPUDO'!H57+'IM PETORCA'!H57+'IM PUCHUNCAVI'!H57+'IM QUILLOTA'!H57+'IM QUILPUE'!H57+'IM QUINTERO'!H57+'IM VILLA ALEMANA'!H57+'IM VIÑA DEL MAR'!H57+'IM ZAPALLAR'!H57)</f>
        <v>0</v>
      </c>
      <c r="I57" s="109">
        <f>SUM('IM CABILDO'!I57+'IM CALERA'!I57+'IM CON CON'!I57+'IM HIJUELAS'!I57+'IM LA CRUZ'!I57+'IM LA LIGUA'!I57+'IM LIMACHE'!I57+'IM NOGALES'!I57+'IM OLMUE'!I57+'IM PAPUDO'!I57+'IM PETORCA'!I57+'IM PUCHUNCAVI'!I57+'IM QUILLOTA'!I57+'IM QUILPUE'!I57+'IM QUINTERO'!I57+'IM VILLA ALEMANA'!I57+'IM VIÑA DEL MAR'!I57+'IM ZAPALLAR'!I57)</f>
        <v>0</v>
      </c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220"/>
      <c r="V57" s="245">
        <f t="shared" si="3"/>
        <v>0</v>
      </c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2"/>
    </row>
    <row r="58" spans="1:36" s="125" customFormat="1" ht="18.75" thickBot="1" x14ac:dyDescent="0.3">
      <c r="A58" s="211"/>
      <c r="B58" s="112">
        <v>20</v>
      </c>
      <c r="C58" s="94" t="s">
        <v>73</v>
      </c>
      <c r="D58" s="106"/>
      <c r="E58" s="107">
        <f>+'IM CABILDO'!E58+'IM CALERA'!E58+'IM CON CON'!E58+'IM HIJUELAS'!E58+'IM LA CRUZ'!E58+'IM LA LIGUA'!E58+'IM LIMACHE'!E58+'IM NOGALES'!E58+'IM OLMUE'!E58+'IM PAPUDO'!E58+'IM PETORCA'!E58+'IM PUCHUNCAVI'!E58+'IM QUILLOTA'!E58+'IM QUILPUE'!E58+'IM QUINTERO'!E58+'IM VILLA ALEMANA'!E58+'IM VIÑA DEL MAR'!E58+'IM ZAPALLAR'!E58</f>
        <v>0</v>
      </c>
      <c r="F58" s="108">
        <f t="shared" si="2"/>
        <v>0</v>
      </c>
      <c r="G58" s="109">
        <f>+'IM CABILDO'!G58+'IM CALERA'!G58+'IM CON CON'!G58+'IM HIJUELAS'!G58+'IM LA CRUZ'!G58+'IM LA LIGUA'!G58+'IM LIMACHE'!G58+'IM NOGALES'!G58+'IM OLMUE'!G58+'IM PAPUDO'!G58+'IM PETORCA'!G58+'IM PUCHUNCAVI'!G58+'IM QUILLOTA'!G58+'IM QUILPUE'!G58+'IM QUINTERO'!G58+'IM VILLA ALEMANA'!G58+'IM VIÑA DEL MAR'!G58+'IM ZAPALLAR'!G58</f>
        <v>0</v>
      </c>
      <c r="H58" s="109">
        <f>SUM('IM CABILDO'!H58+'IM CALERA'!H58+'IM CON CON'!H58+'IM HIJUELAS'!H58+'IM LA CRUZ'!H58+'IM LA LIGUA'!H58+'IM LIMACHE'!H58+'IM NOGALES'!H58+'IM OLMUE'!H58+'IM PAPUDO'!H58+'IM PETORCA'!H58+'IM PUCHUNCAVI'!H58+'IM QUILLOTA'!H58+'IM QUILPUE'!H58+'IM QUINTERO'!H58+'IM VILLA ALEMANA'!H58+'IM VIÑA DEL MAR'!H58+'IM ZAPALLAR'!H58)</f>
        <v>0</v>
      </c>
      <c r="I58" s="109">
        <f>SUM('IM CABILDO'!I58+'IM CALERA'!I58+'IM CON CON'!I58+'IM HIJUELAS'!I58+'IM LA CRUZ'!I58+'IM LA LIGUA'!I58+'IM LIMACHE'!I58+'IM NOGALES'!I58+'IM OLMUE'!I58+'IM PAPUDO'!I58+'IM PETORCA'!I58+'IM PUCHUNCAVI'!I58+'IM QUILLOTA'!I58+'IM QUILPUE'!I58+'IM QUINTERO'!I58+'IM VILLA ALEMANA'!I58+'IM VIÑA DEL MAR'!I58+'IM ZAPALLAR'!I58)</f>
        <v>0</v>
      </c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220"/>
      <c r="V58" s="245">
        <f t="shared" si="3"/>
        <v>0</v>
      </c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2"/>
    </row>
    <row r="59" spans="1:36" s="125" customFormat="1" ht="18.75" thickBot="1" x14ac:dyDescent="0.3">
      <c r="A59" s="211"/>
      <c r="B59" s="112">
        <v>21</v>
      </c>
      <c r="C59" s="94" t="s">
        <v>74</v>
      </c>
      <c r="D59" s="106"/>
      <c r="E59" s="107">
        <f>+'IM CABILDO'!E59+'IM CALERA'!E59+'IM CON CON'!E59+'IM HIJUELAS'!E59+'IM LA CRUZ'!E59+'IM LA LIGUA'!E59+'IM LIMACHE'!E59+'IM NOGALES'!E59+'IM OLMUE'!E59+'IM PAPUDO'!E59+'IM PETORCA'!E59+'IM PUCHUNCAVI'!E59+'IM QUILLOTA'!E59+'IM QUILPUE'!E59+'IM QUINTERO'!E59+'IM VILLA ALEMANA'!E59+'IM VIÑA DEL MAR'!E59+'IM ZAPALLAR'!E59</f>
        <v>656676128</v>
      </c>
      <c r="F59" s="108">
        <f t="shared" si="2"/>
        <v>0</v>
      </c>
      <c r="G59" s="109">
        <f>+'IM CABILDO'!G59+'IM CALERA'!G59+'IM CON CON'!G59+'IM HIJUELAS'!G59+'IM LA CRUZ'!G59+'IM LA LIGUA'!G59+'IM LIMACHE'!G59+'IM NOGALES'!G59+'IM OLMUE'!G59+'IM PAPUDO'!G59+'IM PETORCA'!G59+'IM PUCHUNCAVI'!G59+'IM QUILLOTA'!G59+'IM QUILPUE'!G59+'IM QUINTERO'!G59+'IM VILLA ALEMANA'!G59+'IM VIÑA DEL MAR'!G59+'IM ZAPALLAR'!G59</f>
        <v>0</v>
      </c>
      <c r="H59" s="109">
        <f>SUM('IM CABILDO'!H59+'IM CALERA'!H59+'IM CON CON'!H59+'IM HIJUELAS'!H59+'IM LA CRUZ'!H59+'IM LA LIGUA'!H59+'IM LIMACHE'!H59+'IM NOGALES'!H59+'IM OLMUE'!H59+'IM PAPUDO'!H59+'IM PETORCA'!H59+'IM PUCHUNCAVI'!H59+'IM QUILLOTA'!H59+'IM QUILPUE'!H59+'IM QUINTERO'!H59+'IM VILLA ALEMANA'!H59+'IM VIÑA DEL MAR'!H59+'IM ZAPALLAR'!H59)</f>
        <v>0</v>
      </c>
      <c r="I59" s="109">
        <f>SUM('IM CABILDO'!I59+'IM CALERA'!I59+'IM CON CON'!I59+'IM HIJUELAS'!I59+'IM LA CRUZ'!I59+'IM LA LIGUA'!I59+'IM LIMACHE'!I59+'IM NOGALES'!I59+'IM OLMUE'!I59+'IM PAPUDO'!I59+'IM PETORCA'!I59+'IM PUCHUNCAVI'!I59+'IM QUILLOTA'!I59+'IM QUILPUE'!I59+'IM QUINTERO'!I59+'IM VILLA ALEMANA'!I59+'IM VIÑA DEL MAR'!I59+'IM ZAPALLAR'!I59)</f>
        <v>0</v>
      </c>
      <c r="J59" s="116"/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0</v>
      </c>
      <c r="T59" s="111">
        <f t="shared" si="1"/>
        <v>0</v>
      </c>
      <c r="U59" s="220"/>
      <c r="V59" s="245">
        <f t="shared" si="3"/>
        <v>656676128</v>
      </c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2"/>
    </row>
    <row r="60" spans="1:36" s="125" customFormat="1" ht="18.75" thickBot="1" x14ac:dyDescent="0.3">
      <c r="A60" s="211"/>
      <c r="B60" s="112">
        <v>22</v>
      </c>
      <c r="C60" s="94" t="s">
        <v>75</v>
      </c>
      <c r="D60" s="106"/>
      <c r="E60" s="107">
        <f>+'IM CABILDO'!E60+'IM CALERA'!E60+'IM CON CON'!E60+'IM HIJUELAS'!E60+'IM LA CRUZ'!E60+'IM LA LIGUA'!E60+'IM LIMACHE'!E60+'IM NOGALES'!E60+'IM OLMUE'!E60+'IM PAPUDO'!E60+'IM PETORCA'!E60+'IM PUCHUNCAVI'!E60+'IM QUILLOTA'!E60+'IM QUILPUE'!E60+'IM QUINTERO'!E60+'IM VILLA ALEMANA'!E60+'IM VIÑA DEL MAR'!E60+'IM ZAPALLAR'!E60</f>
        <v>1786170</v>
      </c>
      <c r="F60" s="108">
        <f t="shared" si="2"/>
        <v>0</v>
      </c>
      <c r="G60" s="109">
        <f>+'IM CABILDO'!G60+'IM CALERA'!G60+'IM CON CON'!G60+'IM HIJUELAS'!G60+'IM LA CRUZ'!G60+'IM LA LIGUA'!G60+'IM LIMACHE'!G60+'IM NOGALES'!G60+'IM OLMUE'!G60+'IM PAPUDO'!G60+'IM PETORCA'!G60+'IM PUCHUNCAVI'!G60+'IM QUILLOTA'!G60+'IM QUILPUE'!G60+'IM QUINTERO'!G60+'IM VILLA ALEMANA'!G60+'IM VIÑA DEL MAR'!G60+'IM ZAPALLAR'!G60</f>
        <v>0</v>
      </c>
      <c r="H60" s="109">
        <f>SUM('IM CABILDO'!H60+'IM CALERA'!H60+'IM CON CON'!H60+'IM HIJUELAS'!H60+'IM LA CRUZ'!H60+'IM LA LIGUA'!H60+'IM LIMACHE'!H60+'IM NOGALES'!H60+'IM OLMUE'!H60+'IM PAPUDO'!H60+'IM PETORCA'!H60+'IM PUCHUNCAVI'!H60+'IM QUILLOTA'!H60+'IM QUILPUE'!H60+'IM QUINTERO'!H60+'IM VILLA ALEMANA'!H60+'IM VIÑA DEL MAR'!H60+'IM ZAPALLAR'!H60)</f>
        <v>0</v>
      </c>
      <c r="I60" s="109">
        <f>SUM('IM CABILDO'!I60+'IM CALERA'!I60+'IM CON CON'!I60+'IM HIJUELAS'!I60+'IM LA CRUZ'!I60+'IM LA LIGUA'!I60+'IM LIMACHE'!I60+'IM NOGALES'!I60+'IM OLMUE'!I60+'IM PAPUDO'!I60+'IM PETORCA'!I60+'IM PUCHUNCAVI'!I60+'IM QUILLOTA'!I60+'IM QUILPUE'!I60+'IM QUINTERO'!I60+'IM VILLA ALEMANA'!I60+'IM VIÑA DEL MAR'!I60+'IM ZAPALLAR'!I60)</f>
        <v>0</v>
      </c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220"/>
      <c r="V60" s="245">
        <f t="shared" si="3"/>
        <v>1786170</v>
      </c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2"/>
    </row>
    <row r="61" spans="1:36" s="125" customFormat="1" ht="18.75" thickBot="1" x14ac:dyDescent="0.3">
      <c r="A61" s="211"/>
      <c r="B61" s="112">
        <v>23</v>
      </c>
      <c r="C61" s="94" t="s">
        <v>76</v>
      </c>
      <c r="D61" s="106"/>
      <c r="E61" s="107">
        <f>+'IM CABILDO'!E61+'IM CALERA'!E61+'IM CON CON'!E61+'IM HIJUELAS'!E61+'IM LA CRUZ'!E61+'IM LA LIGUA'!E61+'IM LIMACHE'!E61+'IM NOGALES'!E61+'IM OLMUE'!E61+'IM PAPUDO'!E61+'IM PETORCA'!E61+'IM PUCHUNCAVI'!E61+'IM QUILLOTA'!E61+'IM QUILPUE'!E61+'IM QUINTERO'!E61+'IM VILLA ALEMANA'!E61+'IM VIÑA DEL MAR'!E61+'IM ZAPALLAR'!E61</f>
        <v>147268450</v>
      </c>
      <c r="F61" s="108">
        <f t="shared" si="2"/>
        <v>11670330</v>
      </c>
      <c r="G61" s="109">
        <f>+'IM CABILDO'!G61+'IM CALERA'!G61+'IM CON CON'!G61+'IM HIJUELAS'!G61+'IM LA CRUZ'!G61+'IM LA LIGUA'!G61+'IM LIMACHE'!G61+'IM NOGALES'!G61+'IM OLMUE'!G61+'IM PAPUDO'!G61+'IM PETORCA'!G61+'IM PUCHUNCAVI'!G61+'IM QUILLOTA'!G61+'IM QUILPUE'!G61+'IM QUINTERO'!G61+'IM VILLA ALEMANA'!G61+'IM VIÑA DEL MAR'!G61+'IM ZAPALLAR'!G61</f>
        <v>0</v>
      </c>
      <c r="H61" s="109">
        <f>SUM('IM CABILDO'!H61+'IM CALERA'!H61+'IM CON CON'!H61+'IM HIJUELAS'!H61+'IM LA CRUZ'!H61+'IM LA LIGUA'!H61+'IM LIMACHE'!H61+'IM NOGALES'!H61+'IM OLMUE'!H61+'IM PAPUDO'!H61+'IM PETORCA'!H61+'IM PUCHUNCAVI'!H61+'IM QUILLOTA'!H61+'IM QUILPUE'!H61+'IM QUINTERO'!H61+'IM VILLA ALEMANA'!H61+'IM VIÑA DEL MAR'!H61+'IM ZAPALLAR'!H61)</f>
        <v>0</v>
      </c>
      <c r="I61" s="109">
        <f>SUM('IM CABILDO'!I61+'IM CALERA'!I61+'IM CON CON'!I61+'IM HIJUELAS'!I61+'IM LA CRUZ'!I61+'IM LA LIGUA'!I61+'IM LIMACHE'!I61+'IM NOGALES'!I61+'IM OLMUE'!I61+'IM PAPUDO'!I61+'IM PETORCA'!I61+'IM PUCHUNCAVI'!I61+'IM QUILLOTA'!I61+'IM QUILPUE'!I61+'IM QUINTERO'!I61+'IM VILLA ALEMANA'!I61+'IM VIÑA DEL MAR'!I61+'IM ZAPALLAR'!I61)</f>
        <v>11670330</v>
      </c>
      <c r="J61" s="116"/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11670330</v>
      </c>
      <c r="T61" s="111">
        <f t="shared" si="1"/>
        <v>0</v>
      </c>
      <c r="U61" s="220"/>
      <c r="V61" s="245">
        <f t="shared" si="3"/>
        <v>135598120</v>
      </c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2"/>
    </row>
    <row r="62" spans="1:36" s="125" customFormat="1" ht="18.75" thickBot="1" x14ac:dyDescent="0.3">
      <c r="A62" s="211"/>
      <c r="B62" s="112">
        <v>24</v>
      </c>
      <c r="C62" s="94" t="s">
        <v>77</v>
      </c>
      <c r="D62" s="106"/>
      <c r="E62" s="107">
        <f>+'IM CABILDO'!E62+'IM CALERA'!E62+'IM CON CON'!E62+'IM HIJUELAS'!E62+'IM LA CRUZ'!E62+'IM LA LIGUA'!E62+'IM LIMACHE'!E62+'IM NOGALES'!E62+'IM OLMUE'!E62+'IM PAPUDO'!E62+'IM PETORCA'!E62+'IM PUCHUNCAVI'!E62+'IM QUILLOTA'!E62+'IM QUILPUE'!E62+'IM QUINTERO'!E62+'IM VILLA ALEMANA'!E62+'IM VIÑA DEL MAR'!E62+'IM ZAPALLAR'!E62</f>
        <v>61622865</v>
      </c>
      <c r="F62" s="108">
        <f t="shared" si="2"/>
        <v>1625414</v>
      </c>
      <c r="G62" s="109">
        <f>+'IM CABILDO'!G62+'IM CALERA'!G62+'IM CON CON'!G62+'IM HIJUELAS'!G62+'IM LA CRUZ'!G62+'IM LA LIGUA'!G62+'IM LIMACHE'!G62+'IM NOGALES'!G62+'IM OLMUE'!G62+'IM PAPUDO'!G62+'IM PETORCA'!G62+'IM PUCHUNCAVI'!G62+'IM QUILLOTA'!G62+'IM QUILPUE'!G62+'IM QUINTERO'!G62+'IM VILLA ALEMANA'!G62+'IM VIÑA DEL MAR'!G62+'IM ZAPALLAR'!G62</f>
        <v>0</v>
      </c>
      <c r="H62" s="109">
        <f>SUM('IM CABILDO'!H62+'IM CALERA'!H62+'IM CON CON'!H62+'IM HIJUELAS'!H62+'IM LA CRUZ'!H62+'IM LA LIGUA'!H62+'IM LIMACHE'!H62+'IM NOGALES'!H62+'IM OLMUE'!H62+'IM PAPUDO'!H62+'IM PETORCA'!H62+'IM PUCHUNCAVI'!H62+'IM QUILLOTA'!H62+'IM QUILPUE'!H62+'IM QUINTERO'!H62+'IM VILLA ALEMANA'!H62+'IM VIÑA DEL MAR'!H62+'IM ZAPALLAR'!H62)</f>
        <v>0</v>
      </c>
      <c r="I62" s="109">
        <f>SUM('IM CABILDO'!I62+'IM CALERA'!I62+'IM CON CON'!I62+'IM HIJUELAS'!I62+'IM LA CRUZ'!I62+'IM LA LIGUA'!I62+'IM LIMACHE'!I62+'IM NOGALES'!I62+'IM OLMUE'!I62+'IM PAPUDO'!I62+'IM PETORCA'!I62+'IM PUCHUNCAVI'!I62+'IM QUILLOTA'!I62+'IM QUILPUE'!I62+'IM QUINTERO'!I62+'IM VILLA ALEMANA'!I62+'IM VIÑA DEL MAR'!I62+'IM ZAPALLAR'!I62)</f>
        <v>1625414</v>
      </c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1625414</v>
      </c>
      <c r="T62" s="111">
        <f t="shared" si="1"/>
        <v>0</v>
      </c>
      <c r="U62" s="220"/>
      <c r="V62" s="245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2"/>
    </row>
    <row r="63" spans="1:36" s="125" customFormat="1" ht="30.75" hidden="1" customHeight="1" thickBot="1" x14ac:dyDescent="0.3">
      <c r="A63" s="211"/>
      <c r="B63" s="112"/>
      <c r="C63" s="94" t="s">
        <v>78</v>
      </c>
      <c r="D63" s="106"/>
      <c r="E63" s="107">
        <f>+'IM CABILDO'!E63+'IM CALERA'!E63+'IM CON CON'!E63+'IM HIJUELAS'!E63+'IM LA CRUZ'!E63+'IM LA LIGUA'!E63+'IM LIMACHE'!E63+'IM NOGALES'!E63+'IM OLMUE'!E63+'IM PAPUDO'!E63+'IM PETORCA'!E63+'IM PUCHUNCAVI'!E63+'IM QUILLOTA'!E63+'IM QUILPUE'!E63+'IM QUINTERO'!E63+'IM VILLA ALEMANA'!E63+'IM VIÑA DEL MAR'!E63+'IM ZAPALLAR'!E63</f>
        <v>53041132</v>
      </c>
      <c r="F63" s="108">
        <f t="shared" si="2"/>
        <v>6468926</v>
      </c>
      <c r="G63" s="109">
        <f>+'IM CABILDO'!G63+'IM CALERA'!G63+'IM CON CON'!G63+'IM HIJUELAS'!G63+'IM LA CRUZ'!G63+'IM LA LIGUA'!G63+'IM LIMACHE'!G63+'IM NOGALES'!G63+'IM OLMUE'!G63+'IM PAPUDO'!G63+'IM PETORCA'!G63+'IM PUCHUNCAVI'!G63+'IM QUILLOTA'!G63+'IM QUILPUE'!G63+'IM QUINTERO'!G63+'IM VILLA ALEMANA'!G63+'IM VIÑA DEL MAR'!G63+'IM ZAPALLAR'!G63</f>
        <v>0</v>
      </c>
      <c r="H63" s="109">
        <f>SUM('IM CABILDO'!H63+'IM CALERA'!H63+'IM CON CON'!H63+'IM HIJUELAS'!H63+'IM LA CRUZ'!H63+'IM LA LIGUA'!H63+'IM LIMACHE'!H63+'IM NOGALES'!H63+'IM OLMUE'!H63+'IM PAPUDO'!H63+'IM PETORCA'!H63+'IM PUCHUNCAVI'!H63+'IM QUILLOTA'!H63+'IM QUILPUE'!H63+'IM QUINTERO'!H63+'IM VILLA ALEMANA'!H63+'IM VIÑA DEL MAR'!H63+'IM ZAPALLAR'!H63)</f>
        <v>0</v>
      </c>
      <c r="I63" s="109">
        <f>SUM('IM CABILDO'!I63+'IM CALERA'!I63+'IM CON CON'!I63+'IM HIJUELAS'!I63+'IM LA CRUZ'!I63+'IM LA LIGUA'!I63+'IM LIMACHE'!I63+'IM NOGALES'!I63+'IM OLMUE'!I63+'IM PAPUDO'!I63+'IM PETORCA'!I63+'IM PUCHUNCAVI'!I63+'IM QUILLOTA'!I63+'IM QUILPUE'!I63+'IM QUINTERO'!I63+'IM VILLA ALEMANA'!I63+'IM VIÑA DEL MAR'!I63+'IM ZAPALLAR'!I63)</f>
        <v>6468926</v>
      </c>
      <c r="J63" s="116"/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6468926</v>
      </c>
      <c r="T63" s="111">
        <f t="shared" si="1"/>
        <v>0</v>
      </c>
      <c r="U63" s="220"/>
      <c r="V63" s="245">
        <f t="shared" si="3"/>
        <v>46572206</v>
      </c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2"/>
    </row>
    <row r="64" spans="1:36" s="125" customFormat="1" ht="18.75" thickBot="1" x14ac:dyDescent="0.3">
      <c r="A64" s="211"/>
      <c r="B64" s="112">
        <v>25</v>
      </c>
      <c r="C64" s="94" t="s">
        <v>79</v>
      </c>
      <c r="D64" s="106"/>
      <c r="E64" s="107">
        <f>+'IM CABILDO'!E64+'IM CALERA'!E64+'IM CON CON'!E64+'IM HIJUELAS'!E64+'IM LA CRUZ'!E64+'IM LA LIGUA'!E64+'IM LIMACHE'!E64+'IM NOGALES'!E64+'IM OLMUE'!E64+'IM PAPUDO'!E64+'IM PETORCA'!E64+'IM PUCHUNCAVI'!E64+'IM QUILLOTA'!E64+'IM QUILPUE'!E64+'IM QUINTERO'!E64+'IM VILLA ALEMANA'!E64+'IM VIÑA DEL MAR'!E64+'IM ZAPALLAR'!E64</f>
        <v>444856786</v>
      </c>
      <c r="F64" s="108">
        <f t="shared" si="2"/>
        <v>40385303.700000003</v>
      </c>
      <c r="G64" s="109">
        <f>+'IM CABILDO'!G64+'IM CALERA'!G64+'IM CON CON'!G64+'IM HIJUELAS'!G64+'IM LA CRUZ'!G64+'IM LA LIGUA'!G64+'IM LIMACHE'!G64+'IM NOGALES'!G64+'IM OLMUE'!G64+'IM PAPUDO'!G64+'IM PETORCA'!G64+'IM PUCHUNCAVI'!G64+'IM QUILLOTA'!G64+'IM QUILPUE'!G64+'IM QUINTERO'!G64+'IM VILLA ALEMANA'!G64+'IM VIÑA DEL MAR'!G64+'IM ZAPALLAR'!G64</f>
        <v>0</v>
      </c>
      <c r="H64" s="109">
        <f>SUM('IM CABILDO'!H64+'IM CALERA'!H64+'IM CON CON'!H64+'IM HIJUELAS'!H64+'IM LA CRUZ'!H64+'IM LA LIGUA'!H64+'IM LIMACHE'!H64+'IM NOGALES'!H64+'IM OLMUE'!H64+'IM PAPUDO'!H64+'IM PETORCA'!H64+'IM PUCHUNCAVI'!H64+'IM QUILLOTA'!H64+'IM QUILPUE'!H64+'IM QUINTERO'!H64+'IM VILLA ALEMANA'!H64+'IM VIÑA DEL MAR'!H64+'IM ZAPALLAR'!H64)</f>
        <v>0</v>
      </c>
      <c r="I64" s="109">
        <f>SUM('IM CABILDO'!I64+'IM CALERA'!I64+'IM CON CON'!I64+'IM HIJUELAS'!I64+'IM LA CRUZ'!I64+'IM LA LIGUA'!I64+'IM LIMACHE'!I64+'IM NOGALES'!I64+'IM OLMUE'!I64+'IM PAPUDO'!I64+'IM PETORCA'!I64+'IM PUCHUNCAVI'!I64+'IM QUILLOTA'!I64+'IM QUILPUE'!I64+'IM QUINTERO'!I64+'IM VILLA ALEMANA'!I64+'IM VIÑA DEL MAR'!I64+'IM ZAPALLAR'!I64)</f>
        <v>40385303.700000003</v>
      </c>
      <c r="J64" s="116"/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40385303.700000003</v>
      </c>
      <c r="T64" s="111">
        <f t="shared" si="1"/>
        <v>0</v>
      </c>
      <c r="U64" s="220"/>
      <c r="V64" s="245">
        <f t="shared" si="3"/>
        <v>404471482.30000001</v>
      </c>
      <c r="W64" s="220">
        <v>32255190</v>
      </c>
      <c r="X64" s="220">
        <v>-1040490</v>
      </c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2"/>
    </row>
    <row r="65" spans="1:36" s="125" customFormat="1" ht="18.75" thickBot="1" x14ac:dyDescent="0.3">
      <c r="A65" s="211"/>
      <c r="B65" s="112">
        <v>26</v>
      </c>
      <c r="C65" s="94" t="s">
        <v>80</v>
      </c>
      <c r="D65" s="106"/>
      <c r="E65" s="107">
        <f>+'IM CABILDO'!E65+'IM CALERA'!E65+'IM CON CON'!E65+'IM HIJUELAS'!E65+'IM LA CRUZ'!E65+'IM LA LIGUA'!E65+'IM LIMACHE'!E65+'IM NOGALES'!E65+'IM OLMUE'!E65+'IM PAPUDO'!E65+'IM PETORCA'!E65+'IM PUCHUNCAVI'!E65+'IM QUILLOTA'!E65+'IM QUILPUE'!E65+'IM QUINTERO'!E65+'IM VILLA ALEMANA'!E65+'IM VIÑA DEL MAR'!E65+'IM ZAPALLAR'!E65</f>
        <v>407196505</v>
      </c>
      <c r="F65" s="108">
        <f t="shared" si="2"/>
        <v>92491016.5</v>
      </c>
      <c r="G65" s="109">
        <f>+'IM CABILDO'!G65+'IM CALERA'!G65+'IM CON CON'!G65+'IM HIJUELAS'!G65+'IM LA CRUZ'!G65+'IM LA LIGUA'!G65+'IM LIMACHE'!G65+'IM NOGALES'!G65+'IM OLMUE'!G65+'IM PAPUDO'!G65+'IM PETORCA'!G65+'IM PUCHUNCAVI'!G65+'IM QUILLOTA'!G65+'IM QUILPUE'!G65+'IM QUINTERO'!G65+'IM VILLA ALEMANA'!G65+'IM VIÑA DEL MAR'!G65+'IM ZAPALLAR'!G65</f>
        <v>0</v>
      </c>
      <c r="H65" s="109">
        <f>SUM('IM CABILDO'!H65+'IM CALERA'!H65+'IM CON CON'!H65+'IM HIJUELAS'!H65+'IM LA CRUZ'!H65+'IM LA LIGUA'!H65+'IM LIMACHE'!H65+'IM NOGALES'!H65+'IM OLMUE'!H65+'IM PAPUDO'!H65+'IM PETORCA'!H65+'IM PUCHUNCAVI'!H65+'IM QUILLOTA'!H65+'IM QUILPUE'!H65+'IM QUINTERO'!H65+'IM VILLA ALEMANA'!H65+'IM VIÑA DEL MAR'!H65+'IM ZAPALLAR'!H65)</f>
        <v>0</v>
      </c>
      <c r="I65" s="109">
        <f>SUM('IM CABILDO'!I65+'IM CALERA'!I65+'IM CON CON'!I65+'IM HIJUELAS'!I65+'IM LA CRUZ'!I65+'IM LA LIGUA'!I65+'IM LIMACHE'!I65+'IM NOGALES'!I65+'IM OLMUE'!I65+'IM PAPUDO'!I65+'IM PETORCA'!I65+'IM PUCHUNCAVI'!I65+'IM QUILLOTA'!I65+'IM QUILPUE'!I65+'IM QUINTERO'!I65+'IM VILLA ALEMANA'!I65+'IM VIÑA DEL MAR'!I65+'IM ZAPALLAR'!I65)</f>
        <v>92491016.5</v>
      </c>
      <c r="J65" s="116"/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92491016.5</v>
      </c>
      <c r="T65" s="111">
        <f t="shared" si="1"/>
        <v>0</v>
      </c>
      <c r="U65" s="220"/>
      <c r="V65" s="245">
        <f t="shared" si="3"/>
        <v>314705488.5</v>
      </c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2"/>
    </row>
    <row r="66" spans="1:36" s="125" customFormat="1" ht="30.75" hidden="1" customHeight="1" thickBot="1" x14ac:dyDescent="0.3">
      <c r="A66" s="211"/>
      <c r="B66" s="112">
        <v>43</v>
      </c>
      <c r="C66" s="94" t="s">
        <v>81</v>
      </c>
      <c r="D66" s="106"/>
      <c r="E66" s="107">
        <f>+'IM CABILDO'!E66+'IM CALERA'!E66+'IM CON CON'!E66+'IM HIJUELAS'!E66+'IM LA CRUZ'!E66+'IM LA LIGUA'!E66+'IM LIMACHE'!E66+'IM NOGALES'!E66+'IM OLMUE'!E66+'IM PAPUDO'!E66+'IM PETORCA'!E66+'IM PUCHUNCAVI'!E66+'IM QUILLOTA'!E66+'IM QUILPUE'!E66+'IM QUINTERO'!E66+'IM VILLA ALEMANA'!E66+'IM VIÑA DEL MAR'!E66+'IM ZAPALLAR'!E66</f>
        <v>49057601</v>
      </c>
      <c r="F66" s="108">
        <f t="shared" si="2"/>
        <v>2750732</v>
      </c>
      <c r="G66" s="109">
        <f>+'IM CABILDO'!G66+'IM CALERA'!G66+'IM CON CON'!G66+'IM HIJUELAS'!G66+'IM LA CRUZ'!G66+'IM LA LIGUA'!G66+'IM LIMACHE'!G66+'IM NOGALES'!G66+'IM OLMUE'!G66+'IM PAPUDO'!G66+'IM PETORCA'!G66+'IM PUCHUNCAVI'!G66+'IM QUILLOTA'!G66+'IM QUILPUE'!G66+'IM QUINTERO'!G66+'IM VILLA ALEMANA'!G66+'IM VIÑA DEL MAR'!G66+'IM ZAPALLAR'!G66</f>
        <v>0</v>
      </c>
      <c r="H66" s="109">
        <f>SUM('IM CABILDO'!H66+'IM CALERA'!H66+'IM CON CON'!H66+'IM HIJUELAS'!H66+'IM LA CRUZ'!H66+'IM LA LIGUA'!H66+'IM LIMACHE'!H66+'IM NOGALES'!H66+'IM OLMUE'!H66+'IM PAPUDO'!H66+'IM PETORCA'!H66+'IM PUCHUNCAVI'!H66+'IM QUILLOTA'!H66+'IM QUILPUE'!H66+'IM QUINTERO'!H66+'IM VILLA ALEMANA'!H66+'IM VIÑA DEL MAR'!H66+'IM ZAPALLAR'!H66)</f>
        <v>0</v>
      </c>
      <c r="I66" s="109">
        <f>SUM('IM CABILDO'!I66+'IM CALERA'!I66+'IM CON CON'!I66+'IM HIJUELAS'!I66+'IM LA CRUZ'!I66+'IM LA LIGUA'!I66+'IM LIMACHE'!I66+'IM NOGALES'!I66+'IM OLMUE'!I66+'IM PAPUDO'!I66+'IM PETORCA'!I66+'IM PUCHUNCAVI'!I66+'IM QUILLOTA'!I66+'IM QUILPUE'!I66+'IM QUINTERO'!I66+'IM VILLA ALEMANA'!I66+'IM VIÑA DEL MAR'!I66+'IM ZAPALLAR'!I66)</f>
        <v>2750732</v>
      </c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2750732</v>
      </c>
      <c r="T66" s="111">
        <f t="shared" si="1"/>
        <v>0</v>
      </c>
      <c r="U66" s="220"/>
      <c r="V66" s="245">
        <f t="shared" si="3"/>
        <v>46306869</v>
      </c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2"/>
    </row>
    <row r="67" spans="1:36" s="125" customFormat="1" ht="30.75" hidden="1" customHeight="1" thickBot="1" x14ac:dyDescent="0.3">
      <c r="A67" s="211"/>
      <c r="B67" s="112">
        <v>44</v>
      </c>
      <c r="C67" s="94" t="s">
        <v>82</v>
      </c>
      <c r="D67" s="106"/>
      <c r="E67" s="107">
        <f>+'IM CABILDO'!E67+'IM CALERA'!E67+'IM CON CON'!E67+'IM HIJUELAS'!E67+'IM LA CRUZ'!E67+'IM LA LIGUA'!E67+'IM LIMACHE'!E67+'IM NOGALES'!E67+'IM OLMUE'!E67+'IM PAPUDO'!E67+'IM PETORCA'!E67+'IM PUCHUNCAVI'!E67+'IM QUILLOTA'!E67+'IM QUILPUE'!E67+'IM QUINTERO'!E67+'IM VILLA ALEMANA'!E67+'IM VIÑA DEL MAR'!E67+'IM ZAPALLAR'!E67</f>
        <v>0</v>
      </c>
      <c r="F67" s="108">
        <f t="shared" si="2"/>
        <v>0</v>
      </c>
      <c r="G67" s="109">
        <f>+'IM CABILDO'!G67+'IM CALERA'!G67+'IM CON CON'!G67+'IM HIJUELAS'!G67+'IM LA CRUZ'!G67+'IM LA LIGUA'!G67+'IM LIMACHE'!G67+'IM NOGALES'!G67+'IM OLMUE'!G67+'IM PAPUDO'!G67+'IM PETORCA'!G67+'IM PUCHUNCAVI'!G67+'IM QUILLOTA'!G67+'IM QUILPUE'!G67+'IM QUINTERO'!G67+'IM VILLA ALEMANA'!G67+'IM VIÑA DEL MAR'!G67+'IM ZAPALLAR'!G67</f>
        <v>0</v>
      </c>
      <c r="H67" s="109">
        <f>SUM('IM CABILDO'!H67+'IM CALERA'!H67+'IM CON CON'!H67+'IM HIJUELAS'!H67+'IM LA CRUZ'!H67+'IM LA LIGUA'!H67+'IM LIMACHE'!H67+'IM NOGALES'!H67+'IM OLMUE'!H67+'IM PAPUDO'!H67+'IM PETORCA'!H67+'IM PUCHUNCAVI'!H67+'IM QUILLOTA'!H67+'IM QUILPUE'!H67+'IM QUINTERO'!H67+'IM VILLA ALEMANA'!H67+'IM VIÑA DEL MAR'!H67+'IM ZAPALLAR'!H67)</f>
        <v>0</v>
      </c>
      <c r="I67" s="109">
        <f>SUM('IM CABILDO'!I67+'IM CALERA'!I67+'IM CON CON'!I67+'IM HIJUELAS'!I67+'IM LA CRUZ'!I67+'IM LA LIGUA'!I67+'IM LIMACHE'!I67+'IM NOGALES'!I67+'IM OLMUE'!I67+'IM PAPUDO'!I67+'IM PETORCA'!I67+'IM PUCHUNCAVI'!I67+'IM QUILLOTA'!I67+'IM QUILPUE'!I67+'IM QUINTERO'!I67+'IM VILLA ALEMANA'!I67+'IM VIÑA DEL MAR'!I67+'IM ZAPALLAR'!I67)</f>
        <v>0</v>
      </c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220"/>
      <c r="V67" s="245">
        <f t="shared" si="3"/>
        <v>0</v>
      </c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2"/>
    </row>
    <row r="68" spans="1:36" s="125" customFormat="1" ht="18.75" thickBot="1" x14ac:dyDescent="0.3">
      <c r="A68" s="211"/>
      <c r="B68" s="112">
        <v>27</v>
      </c>
      <c r="C68" s="94" t="s">
        <v>83</v>
      </c>
      <c r="D68" s="106"/>
      <c r="E68" s="107">
        <f>+'IM CABILDO'!E68+'IM CALERA'!E68+'IM CON CON'!E68+'IM HIJUELAS'!E68+'IM LA CRUZ'!E68+'IM LA LIGUA'!E68+'IM LIMACHE'!E68+'IM NOGALES'!E68+'IM OLMUE'!E68+'IM PAPUDO'!E68+'IM PETORCA'!E68+'IM PUCHUNCAVI'!E68+'IM QUILLOTA'!E68+'IM QUILPUE'!E68+'IM QUINTERO'!E68+'IM VILLA ALEMANA'!E68+'IM VIÑA DEL MAR'!E68+'IM ZAPALLAR'!E68</f>
        <v>0</v>
      </c>
      <c r="F68" s="108">
        <f t="shared" si="2"/>
        <v>0</v>
      </c>
      <c r="G68" s="109">
        <f>+'IM CABILDO'!G68+'IM CALERA'!G68+'IM CON CON'!G68+'IM HIJUELAS'!G68+'IM LA CRUZ'!G68+'IM LA LIGUA'!G68+'IM LIMACHE'!G68+'IM NOGALES'!G68+'IM OLMUE'!G68+'IM PAPUDO'!G68+'IM PETORCA'!G68+'IM PUCHUNCAVI'!G68+'IM QUILLOTA'!G68+'IM QUILPUE'!G68+'IM QUINTERO'!G68+'IM VILLA ALEMANA'!G68+'IM VIÑA DEL MAR'!G68+'IM ZAPALLAR'!G68</f>
        <v>0</v>
      </c>
      <c r="H68" s="109">
        <f>SUM('IM CABILDO'!H68+'IM CALERA'!H68+'IM CON CON'!H68+'IM HIJUELAS'!H68+'IM LA CRUZ'!H68+'IM LA LIGUA'!H68+'IM LIMACHE'!H68+'IM NOGALES'!H68+'IM OLMUE'!H68+'IM PAPUDO'!H68+'IM PETORCA'!H68+'IM PUCHUNCAVI'!H68+'IM QUILLOTA'!H68+'IM QUILPUE'!H68+'IM QUINTERO'!H68+'IM VILLA ALEMANA'!H68+'IM VIÑA DEL MAR'!H68+'IM ZAPALLAR'!H68)</f>
        <v>0</v>
      </c>
      <c r="I68" s="109">
        <f>SUM('IM CABILDO'!I68+'IM CALERA'!I68+'IM CON CON'!I68+'IM HIJUELAS'!I68+'IM LA CRUZ'!I68+'IM LA LIGUA'!I68+'IM LIMACHE'!I68+'IM NOGALES'!I68+'IM OLMUE'!I68+'IM PAPUDO'!I68+'IM PETORCA'!I68+'IM PUCHUNCAVI'!I68+'IM QUILLOTA'!I68+'IM QUILPUE'!I68+'IM QUINTERO'!I68+'IM VILLA ALEMANA'!I68+'IM VIÑA DEL MAR'!I68+'IM ZAPALLAR'!I68)</f>
        <v>0</v>
      </c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220"/>
      <c r="V68" s="245">
        <f t="shared" si="3"/>
        <v>0</v>
      </c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2"/>
    </row>
    <row r="69" spans="1:36" s="125" customFormat="1" ht="18.75" thickBot="1" x14ac:dyDescent="0.3">
      <c r="A69" s="211"/>
      <c r="B69" s="112">
        <v>28</v>
      </c>
      <c r="C69" s="94" t="s">
        <v>84</v>
      </c>
      <c r="D69" s="106"/>
      <c r="E69" s="107">
        <f>+'IM CABILDO'!E69+'IM CALERA'!E69+'IM CON CON'!E69+'IM HIJUELAS'!E69+'IM LA CRUZ'!E69+'IM LA LIGUA'!E69+'IM LIMACHE'!E69+'IM NOGALES'!E69+'IM OLMUE'!E69+'IM PAPUDO'!E69+'IM PETORCA'!E69+'IM PUCHUNCAVI'!E69+'IM QUILLOTA'!E69+'IM QUILPUE'!E69+'IM QUINTERO'!E69+'IM VILLA ALEMANA'!E69+'IM VIÑA DEL MAR'!E69+'IM ZAPALLAR'!E69</f>
        <v>0</v>
      </c>
      <c r="F69" s="108">
        <f t="shared" si="2"/>
        <v>0</v>
      </c>
      <c r="G69" s="109">
        <f>+'IM CABILDO'!G69+'IM CALERA'!G69+'IM CON CON'!G69+'IM HIJUELAS'!G69+'IM LA CRUZ'!G69+'IM LA LIGUA'!G69+'IM LIMACHE'!G69+'IM NOGALES'!G69+'IM OLMUE'!G69+'IM PAPUDO'!G69+'IM PETORCA'!G69+'IM PUCHUNCAVI'!G69+'IM QUILLOTA'!G69+'IM QUILPUE'!G69+'IM QUINTERO'!G69+'IM VILLA ALEMANA'!G69+'IM VIÑA DEL MAR'!G69+'IM ZAPALLAR'!G69</f>
        <v>0</v>
      </c>
      <c r="H69" s="109">
        <f>SUM('IM CABILDO'!H69+'IM CALERA'!H69+'IM CON CON'!H69+'IM HIJUELAS'!H69+'IM LA CRUZ'!H69+'IM LA LIGUA'!H69+'IM LIMACHE'!H69+'IM NOGALES'!H69+'IM OLMUE'!H69+'IM PAPUDO'!H69+'IM PETORCA'!H69+'IM PUCHUNCAVI'!H69+'IM QUILLOTA'!H69+'IM QUILPUE'!H69+'IM QUINTERO'!H69+'IM VILLA ALEMANA'!H69+'IM VIÑA DEL MAR'!H69+'IM ZAPALLAR'!H69)</f>
        <v>0</v>
      </c>
      <c r="I69" s="109">
        <f>SUM('IM CABILDO'!I69+'IM CALERA'!I69+'IM CON CON'!I69+'IM HIJUELAS'!I69+'IM LA CRUZ'!I69+'IM LA LIGUA'!I69+'IM LIMACHE'!I69+'IM NOGALES'!I69+'IM OLMUE'!I69+'IM PAPUDO'!I69+'IM PETORCA'!I69+'IM PUCHUNCAVI'!I69+'IM QUILLOTA'!I69+'IM QUILPUE'!I69+'IM QUINTERO'!I69+'IM VILLA ALEMANA'!I69+'IM VIÑA DEL MAR'!I69+'IM ZAPALLAR'!I69)</f>
        <v>0</v>
      </c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220"/>
      <c r="V69" s="245">
        <f t="shared" si="3"/>
        <v>0</v>
      </c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2"/>
    </row>
    <row r="70" spans="1:36" s="125" customFormat="1" ht="18.75" thickBot="1" x14ac:dyDescent="0.3">
      <c r="A70" s="211"/>
      <c r="B70" s="112">
        <v>29</v>
      </c>
      <c r="C70" s="94" t="s">
        <v>85</v>
      </c>
      <c r="D70" s="106"/>
      <c r="E70" s="107">
        <f>+'IM CABILDO'!E70+'IM CALERA'!E70+'IM CON CON'!E70+'IM HIJUELAS'!E70+'IM LA CRUZ'!E70+'IM LA LIGUA'!E70+'IM LIMACHE'!E70+'IM NOGALES'!E70+'IM OLMUE'!E70+'IM PAPUDO'!E70+'IM PETORCA'!E70+'IM PUCHUNCAVI'!E70+'IM QUILLOTA'!E70+'IM QUILPUE'!E70+'IM QUINTERO'!E70+'IM VILLA ALEMANA'!E70+'IM VIÑA DEL MAR'!E70+'IM ZAPALLAR'!E70</f>
        <v>90331167</v>
      </c>
      <c r="F70" s="108">
        <f t="shared" si="2"/>
        <v>26098545</v>
      </c>
      <c r="G70" s="109">
        <f>+'IM CABILDO'!G70+'IM CALERA'!G70+'IM CON CON'!G70+'IM HIJUELAS'!G70+'IM LA CRUZ'!G70+'IM LA LIGUA'!G70+'IM LIMACHE'!G70+'IM NOGALES'!G70+'IM OLMUE'!G70+'IM PAPUDO'!G70+'IM PETORCA'!G70+'IM PUCHUNCAVI'!G70+'IM QUILLOTA'!G70+'IM QUILPUE'!G70+'IM QUINTERO'!G70+'IM VILLA ALEMANA'!G70+'IM VIÑA DEL MAR'!G70+'IM ZAPALLAR'!G70</f>
        <v>0</v>
      </c>
      <c r="H70" s="109">
        <f>SUM('IM CABILDO'!H70+'IM CALERA'!H70+'IM CON CON'!H70+'IM HIJUELAS'!H70+'IM LA CRUZ'!H70+'IM LA LIGUA'!H70+'IM LIMACHE'!H70+'IM NOGALES'!H70+'IM OLMUE'!H70+'IM PAPUDO'!H70+'IM PETORCA'!H70+'IM PUCHUNCAVI'!H70+'IM QUILLOTA'!H70+'IM QUILPUE'!H70+'IM QUINTERO'!H70+'IM VILLA ALEMANA'!H70+'IM VIÑA DEL MAR'!H70+'IM ZAPALLAR'!H70)</f>
        <v>0</v>
      </c>
      <c r="I70" s="109">
        <f>SUM('IM CABILDO'!I70+'IM CALERA'!I70+'IM CON CON'!I70+'IM HIJUELAS'!I70+'IM LA CRUZ'!I70+'IM LA LIGUA'!I70+'IM LIMACHE'!I70+'IM NOGALES'!I70+'IM OLMUE'!I70+'IM PAPUDO'!I70+'IM PETORCA'!I70+'IM PUCHUNCAVI'!I70+'IM QUILLOTA'!I70+'IM QUILPUE'!I70+'IM QUINTERO'!I70+'IM VILLA ALEMANA'!I70+'IM VIÑA DEL MAR'!I70+'IM ZAPALLAR'!I70)</f>
        <v>26098545</v>
      </c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26098545</v>
      </c>
      <c r="T70" s="111">
        <f t="shared" si="1"/>
        <v>0</v>
      </c>
      <c r="U70" s="220"/>
      <c r="V70" s="245">
        <f t="shared" si="3"/>
        <v>64232622</v>
      </c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2"/>
    </row>
    <row r="71" spans="1:36" s="125" customFormat="1" ht="30.75" hidden="1" customHeight="1" thickBot="1" x14ac:dyDescent="0.3">
      <c r="A71" s="211"/>
      <c r="B71" s="112">
        <v>48</v>
      </c>
      <c r="C71" s="94" t="s">
        <v>86</v>
      </c>
      <c r="D71" s="106"/>
      <c r="E71" s="107">
        <f>+'IM CABILDO'!E71+'IM CALERA'!E71+'IM CON CON'!E71+'IM HIJUELAS'!E71+'IM LA CRUZ'!E71+'IM LA LIGUA'!E71+'IM LIMACHE'!E71+'IM NOGALES'!E71+'IM OLMUE'!E71+'IM PAPUDO'!E71+'IM PETORCA'!E71+'IM PUCHUNCAVI'!E71+'IM QUILLOTA'!E71+'IM QUILPUE'!E71+'IM QUINTERO'!E71+'IM VILLA ALEMANA'!E71+'IM VIÑA DEL MAR'!E71+'IM ZAPALLAR'!E71</f>
        <v>89045927</v>
      </c>
      <c r="F71" s="108">
        <f t="shared" si="2"/>
        <v>22025228</v>
      </c>
      <c r="G71" s="109">
        <f>+'IM CABILDO'!G71+'IM CALERA'!G71+'IM CON CON'!G71+'IM HIJUELAS'!G71+'IM LA CRUZ'!G71+'IM LA LIGUA'!G71+'IM LIMACHE'!G71+'IM NOGALES'!G71+'IM OLMUE'!G71+'IM PAPUDO'!G71+'IM PETORCA'!G71+'IM PUCHUNCAVI'!G71+'IM QUILLOTA'!G71+'IM QUILPUE'!G71+'IM QUINTERO'!G71+'IM VILLA ALEMANA'!G71+'IM VIÑA DEL MAR'!G71+'IM ZAPALLAR'!G71</f>
        <v>0</v>
      </c>
      <c r="H71" s="109">
        <f>SUM('IM CABILDO'!H71+'IM CALERA'!H71+'IM CON CON'!H71+'IM HIJUELAS'!H71+'IM LA CRUZ'!H71+'IM LA LIGUA'!H71+'IM LIMACHE'!H71+'IM NOGALES'!H71+'IM OLMUE'!H71+'IM PAPUDO'!H71+'IM PETORCA'!H71+'IM PUCHUNCAVI'!H71+'IM QUILLOTA'!H71+'IM QUILPUE'!H71+'IM QUINTERO'!H71+'IM VILLA ALEMANA'!H71+'IM VIÑA DEL MAR'!H71+'IM ZAPALLAR'!H71)</f>
        <v>0</v>
      </c>
      <c r="I71" s="109">
        <f>SUM('IM CABILDO'!I71+'IM CALERA'!I71+'IM CON CON'!I71+'IM HIJUELAS'!I71+'IM LA CRUZ'!I71+'IM LA LIGUA'!I71+'IM LIMACHE'!I71+'IM NOGALES'!I71+'IM OLMUE'!I71+'IM PAPUDO'!I71+'IM PETORCA'!I71+'IM PUCHUNCAVI'!I71+'IM QUILLOTA'!I71+'IM QUILPUE'!I71+'IM QUINTERO'!I71+'IM VILLA ALEMANA'!I71+'IM VIÑA DEL MAR'!I71+'IM ZAPALLAR'!I71)</f>
        <v>22025228</v>
      </c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22025228</v>
      </c>
      <c r="T71" s="111">
        <f t="shared" si="1"/>
        <v>0</v>
      </c>
      <c r="U71" s="220"/>
      <c r="V71" s="245">
        <f t="shared" si="3"/>
        <v>67020699</v>
      </c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2"/>
    </row>
    <row r="72" spans="1:36" s="125" customFormat="1" ht="18.75" thickBot="1" x14ac:dyDescent="0.3">
      <c r="A72" s="211"/>
      <c r="B72" s="112">
        <v>30</v>
      </c>
      <c r="C72" s="94" t="s">
        <v>87</v>
      </c>
      <c r="D72" s="106"/>
      <c r="E72" s="107">
        <f>+'IM CABILDO'!E72+'IM CALERA'!E72+'IM CON CON'!E72+'IM HIJUELAS'!E72+'IM LA CRUZ'!E72+'IM LA LIGUA'!E72+'IM LIMACHE'!E72+'IM NOGALES'!E72+'IM OLMUE'!E72+'IM PAPUDO'!E72+'IM PETORCA'!E72+'IM PUCHUNCAVI'!E72+'IM QUILLOTA'!E72+'IM QUILPUE'!E72+'IM QUINTERO'!E72+'IM VILLA ALEMANA'!E72+'IM VIÑA DEL MAR'!E72+'IM ZAPALLAR'!E72</f>
        <v>262152536</v>
      </c>
      <c r="F72" s="108">
        <f t="shared" si="2"/>
        <v>0</v>
      </c>
      <c r="G72" s="109">
        <f>+'IM CABILDO'!G72+'IM CALERA'!G72+'IM CON CON'!G72+'IM HIJUELAS'!G72+'IM LA CRUZ'!G72+'IM LA LIGUA'!G72+'IM LIMACHE'!G72+'IM NOGALES'!G72+'IM OLMUE'!G72+'IM PAPUDO'!G72+'IM PETORCA'!G72+'IM PUCHUNCAVI'!G72+'IM QUILLOTA'!G72+'IM QUILPUE'!G72+'IM QUINTERO'!G72+'IM VILLA ALEMANA'!G72+'IM VIÑA DEL MAR'!G72+'IM ZAPALLAR'!G72</f>
        <v>0</v>
      </c>
      <c r="H72" s="109">
        <f>SUM('IM CABILDO'!H72+'IM CALERA'!H72+'IM CON CON'!H72+'IM HIJUELAS'!H72+'IM LA CRUZ'!H72+'IM LA LIGUA'!H72+'IM LIMACHE'!H72+'IM NOGALES'!H72+'IM OLMUE'!H72+'IM PAPUDO'!H72+'IM PETORCA'!H72+'IM PUCHUNCAVI'!H72+'IM QUILLOTA'!H72+'IM QUILPUE'!H72+'IM QUINTERO'!H72+'IM VILLA ALEMANA'!H72+'IM VIÑA DEL MAR'!H72+'IM ZAPALLAR'!H72)</f>
        <v>0</v>
      </c>
      <c r="I72" s="109">
        <f>SUM('IM CABILDO'!I72+'IM CALERA'!I72+'IM CON CON'!I72+'IM HIJUELAS'!I72+'IM LA CRUZ'!I72+'IM LA LIGUA'!I72+'IM LIMACHE'!I72+'IM NOGALES'!I72+'IM OLMUE'!I72+'IM PAPUDO'!I72+'IM PETORCA'!I72+'IM PUCHUNCAVI'!I72+'IM QUILLOTA'!I72+'IM QUILPUE'!I72+'IM QUINTERO'!I72+'IM VILLA ALEMANA'!I72+'IM VIÑA DEL MAR'!I72+'IM ZAPALLAR'!I72)</f>
        <v>0</v>
      </c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220"/>
      <c r="V72" s="245">
        <f t="shared" si="3"/>
        <v>262152536</v>
      </c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2"/>
    </row>
    <row r="73" spans="1:36" s="125" customFormat="1" ht="30.75" hidden="1" customHeight="1" thickBot="1" x14ac:dyDescent="0.3">
      <c r="A73" s="211"/>
      <c r="B73" s="112">
        <v>50</v>
      </c>
      <c r="C73" s="94" t="s">
        <v>88</v>
      </c>
      <c r="D73" s="106"/>
      <c r="E73" s="107">
        <f>+'IM CABILDO'!E73+'IM CALERA'!E73+'IM CON CON'!E73+'IM HIJUELAS'!E73+'IM LA CRUZ'!E73+'IM LA LIGUA'!E73+'IM LIMACHE'!E73+'IM NOGALES'!E73+'IM OLMUE'!E73+'IM PAPUDO'!E73+'IM PETORCA'!E73+'IM PUCHUNCAVI'!E73+'IM QUILLOTA'!E73+'IM QUILPUE'!E73+'IM QUINTERO'!E73+'IM VILLA ALEMANA'!E73+'IM VIÑA DEL MAR'!E73+'IM ZAPALLAR'!E73</f>
        <v>237384272</v>
      </c>
      <c r="F73" s="108">
        <f t="shared" si="2"/>
        <v>29672160</v>
      </c>
      <c r="G73" s="109">
        <f>+'IM CABILDO'!G73+'IM CALERA'!G73+'IM CON CON'!G73+'IM HIJUELAS'!G73+'IM LA CRUZ'!G73+'IM LA LIGUA'!G73+'IM LIMACHE'!G73+'IM NOGALES'!G73+'IM OLMUE'!G73+'IM PAPUDO'!G73+'IM PETORCA'!G73+'IM PUCHUNCAVI'!G73+'IM QUILLOTA'!G73+'IM QUILPUE'!G73+'IM QUINTERO'!G73+'IM VILLA ALEMANA'!G73+'IM VIÑA DEL MAR'!G73+'IM ZAPALLAR'!G73</f>
        <v>0</v>
      </c>
      <c r="H73" s="109">
        <f>SUM('IM CABILDO'!H73+'IM CALERA'!H73+'IM CON CON'!H73+'IM HIJUELAS'!H73+'IM LA CRUZ'!H73+'IM LA LIGUA'!H73+'IM LIMACHE'!H73+'IM NOGALES'!H73+'IM OLMUE'!H73+'IM PAPUDO'!H73+'IM PETORCA'!H73+'IM PUCHUNCAVI'!H73+'IM QUILLOTA'!H73+'IM QUILPUE'!H73+'IM QUINTERO'!H73+'IM VILLA ALEMANA'!H73+'IM VIÑA DEL MAR'!H73+'IM ZAPALLAR'!H73)</f>
        <v>0</v>
      </c>
      <c r="I73" s="109">
        <f>SUM('IM CABILDO'!I73+'IM CALERA'!I73+'IM CON CON'!I73+'IM HIJUELAS'!I73+'IM LA CRUZ'!I73+'IM LA LIGUA'!I73+'IM LIMACHE'!I73+'IM NOGALES'!I73+'IM OLMUE'!I73+'IM PAPUDO'!I73+'IM PETORCA'!I73+'IM PUCHUNCAVI'!I73+'IM QUILLOTA'!I73+'IM QUILPUE'!I73+'IM QUINTERO'!I73+'IM VILLA ALEMANA'!I73+'IM VIÑA DEL MAR'!I73+'IM ZAPALLAR'!I73)</f>
        <v>29672160</v>
      </c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29672160</v>
      </c>
      <c r="T73" s="111">
        <f t="shared" si="1"/>
        <v>0</v>
      </c>
      <c r="U73" s="220"/>
      <c r="V73" s="245">
        <f t="shared" si="3"/>
        <v>207712112</v>
      </c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2"/>
    </row>
    <row r="74" spans="1:36" s="125" customFormat="1" ht="18.75" thickBot="1" x14ac:dyDescent="0.3">
      <c r="A74" s="211"/>
      <c r="B74" s="112">
        <v>31</v>
      </c>
      <c r="C74" s="94" t="s">
        <v>89</v>
      </c>
      <c r="D74" s="106"/>
      <c r="E74" s="107">
        <f>+'IM CABILDO'!E74+'IM CALERA'!E74+'IM CON CON'!E74+'IM HIJUELAS'!E74+'IM LA CRUZ'!E74+'IM LA LIGUA'!E74+'IM LIMACHE'!E74+'IM NOGALES'!E74+'IM OLMUE'!E74+'IM PAPUDO'!E74+'IM PETORCA'!E74+'IM PUCHUNCAVI'!E74+'IM QUILLOTA'!E74+'IM QUILPUE'!E74+'IM QUINTERO'!E74+'IM VILLA ALEMANA'!E74+'IM VIÑA DEL MAR'!E74+'IM ZAPALLAR'!E74</f>
        <v>4511678</v>
      </c>
      <c r="F74" s="108">
        <f t="shared" si="2"/>
        <v>0</v>
      </c>
      <c r="G74" s="109">
        <f>+'IM CABILDO'!G74+'IM CALERA'!G74+'IM CON CON'!G74+'IM HIJUELAS'!G74+'IM LA CRUZ'!G74+'IM LA LIGUA'!G74+'IM LIMACHE'!G74+'IM NOGALES'!G74+'IM OLMUE'!G74+'IM PAPUDO'!G74+'IM PETORCA'!G74+'IM PUCHUNCAVI'!G74+'IM QUILLOTA'!G74+'IM QUILPUE'!G74+'IM QUINTERO'!G74+'IM VILLA ALEMANA'!G74+'IM VIÑA DEL MAR'!G74+'IM ZAPALLAR'!G74</f>
        <v>0</v>
      </c>
      <c r="H74" s="109">
        <f>SUM('IM CABILDO'!H74+'IM CALERA'!H74+'IM CON CON'!H74+'IM HIJUELAS'!H74+'IM LA CRUZ'!H74+'IM LA LIGUA'!H74+'IM LIMACHE'!H74+'IM NOGALES'!H74+'IM OLMUE'!H74+'IM PAPUDO'!H74+'IM PETORCA'!H74+'IM PUCHUNCAVI'!H74+'IM QUILLOTA'!H74+'IM QUILPUE'!H74+'IM QUINTERO'!H74+'IM VILLA ALEMANA'!H74+'IM VIÑA DEL MAR'!H74+'IM ZAPALLAR'!H74)</f>
        <v>0</v>
      </c>
      <c r="I74" s="109">
        <f>SUM('IM CABILDO'!I74+'IM CALERA'!I74+'IM CON CON'!I74+'IM HIJUELAS'!I74+'IM LA CRUZ'!I74+'IM LA LIGUA'!I74+'IM LIMACHE'!I74+'IM NOGALES'!I74+'IM OLMUE'!I74+'IM PAPUDO'!I74+'IM PETORCA'!I74+'IM PUCHUNCAVI'!I74+'IM QUILLOTA'!I74+'IM QUILPUE'!I74+'IM QUINTERO'!I74+'IM VILLA ALEMANA'!I74+'IM VIÑA DEL MAR'!I74+'IM ZAPALLAR'!I74)</f>
        <v>0</v>
      </c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220"/>
      <c r="V74" s="245">
        <f t="shared" si="3"/>
        <v>4511678</v>
      </c>
      <c r="W74" s="220"/>
      <c r="X74" s="220"/>
      <c r="Y74" s="220"/>
      <c r="Z74" s="220"/>
      <c r="AA74" s="220"/>
      <c r="AB74" s="220"/>
      <c r="AC74" s="220"/>
      <c r="AD74" s="220"/>
      <c r="AE74" s="220"/>
      <c r="AF74" s="220"/>
      <c r="AG74" s="220"/>
      <c r="AH74" s="220"/>
      <c r="AI74" s="220"/>
      <c r="AJ74" s="222"/>
    </row>
    <row r="75" spans="1:36" s="125" customFormat="1" ht="30.75" hidden="1" customHeight="1" thickBot="1" x14ac:dyDescent="0.3">
      <c r="A75" s="211"/>
      <c r="B75" s="112"/>
      <c r="C75" s="94" t="s">
        <v>90</v>
      </c>
      <c r="D75" s="106"/>
      <c r="E75" s="107">
        <f>+'IM CABILDO'!E75+'IM CALERA'!E75+'IM CON CON'!E75+'IM HIJUELAS'!E75+'IM LA CRUZ'!E75+'IM LA LIGUA'!E75+'IM LIMACHE'!E75+'IM NOGALES'!E75+'IM OLMUE'!E75+'IM PAPUDO'!E75+'IM PETORCA'!E75+'IM PUCHUNCAVI'!E75+'IM QUILLOTA'!E75+'IM QUILPUE'!E75+'IM QUINTERO'!E75+'IM VILLA ALEMANA'!E75+'IM VIÑA DEL MAR'!E75+'IM ZAPALLAR'!E75</f>
        <v>106003478</v>
      </c>
      <c r="F75" s="108">
        <f t="shared" si="2"/>
        <v>0</v>
      </c>
      <c r="G75" s="109">
        <f>+'IM CABILDO'!G75+'IM CALERA'!G75+'IM CON CON'!G75+'IM HIJUELAS'!G75+'IM LA CRUZ'!G75+'IM LA LIGUA'!G75+'IM LIMACHE'!G75+'IM NOGALES'!G75+'IM OLMUE'!G75+'IM PAPUDO'!G75+'IM PETORCA'!G75+'IM PUCHUNCAVI'!G75+'IM QUILLOTA'!G75+'IM QUILPUE'!G75+'IM QUINTERO'!G75+'IM VILLA ALEMANA'!G75+'IM VIÑA DEL MAR'!G75+'IM ZAPALLAR'!G75</f>
        <v>0</v>
      </c>
      <c r="H75" s="109">
        <f>SUM('IM CABILDO'!H75+'IM CALERA'!H75+'IM CON CON'!H75+'IM HIJUELAS'!H75+'IM LA CRUZ'!H75+'IM LA LIGUA'!H75+'IM LIMACHE'!H75+'IM NOGALES'!H75+'IM OLMUE'!H75+'IM PAPUDO'!H75+'IM PETORCA'!H75+'IM PUCHUNCAVI'!H75+'IM QUILLOTA'!H75+'IM QUILPUE'!H75+'IM QUINTERO'!H75+'IM VILLA ALEMANA'!H75+'IM VIÑA DEL MAR'!H75+'IM ZAPALLAR'!H75)</f>
        <v>0</v>
      </c>
      <c r="I75" s="109">
        <f>SUM('IM CABILDO'!I75+'IM CALERA'!I75+'IM CON CON'!I75+'IM HIJUELAS'!I75+'IM LA CRUZ'!I75+'IM LA LIGUA'!I75+'IM LIMACHE'!I75+'IM NOGALES'!I75+'IM OLMUE'!I75+'IM PAPUDO'!I75+'IM PETORCA'!I75+'IM PUCHUNCAVI'!I75+'IM QUILLOTA'!I75+'IM QUILPUE'!I75+'IM QUINTERO'!I75+'IM VILLA ALEMANA'!I75+'IM VIÑA DEL MAR'!I75+'IM ZAPALLAR'!I75)</f>
        <v>0</v>
      </c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220"/>
      <c r="V75" s="245">
        <f t="shared" si="3"/>
        <v>106003478</v>
      </c>
      <c r="W75" s="220"/>
      <c r="X75" s="220"/>
      <c r="Y75" s="220"/>
      <c r="Z75" s="220"/>
      <c r="AA75" s="220"/>
      <c r="AB75" s="220"/>
      <c r="AC75" s="220"/>
      <c r="AD75" s="220"/>
      <c r="AE75" s="220"/>
      <c r="AF75" s="220"/>
      <c r="AG75" s="220"/>
      <c r="AH75" s="220"/>
      <c r="AI75" s="220"/>
      <c r="AJ75" s="222"/>
    </row>
    <row r="76" spans="1:36" s="125" customFormat="1" ht="36.75" thickBot="1" x14ac:dyDescent="0.3">
      <c r="A76" s="211"/>
      <c r="B76" s="112">
        <v>32</v>
      </c>
      <c r="C76" s="94" t="s">
        <v>91</v>
      </c>
      <c r="D76" s="106"/>
      <c r="E76" s="107">
        <f>+'IM CABILDO'!E76+'IM CALERA'!E76+'IM CON CON'!E76+'IM HIJUELAS'!E76+'IM LA CRUZ'!E76+'IM LA LIGUA'!E76+'IM LIMACHE'!E76+'IM NOGALES'!E76+'IM OLMUE'!E76+'IM PAPUDO'!E76+'IM PETORCA'!E76+'IM PUCHUNCAVI'!E76+'IM QUILLOTA'!E76+'IM QUILPUE'!E76+'IM QUINTERO'!E76+'IM VILLA ALEMANA'!E76+'IM VIÑA DEL MAR'!E76+'IM ZAPALLAR'!E76</f>
        <v>212545994</v>
      </c>
      <c r="F76" s="108">
        <f t="shared" si="2"/>
        <v>105894715</v>
      </c>
      <c r="G76" s="109">
        <f>+'IM CABILDO'!G76+'IM CALERA'!G76+'IM CON CON'!G76+'IM HIJUELAS'!G76+'IM LA CRUZ'!G76+'IM LA LIGUA'!G76+'IM LIMACHE'!G76+'IM NOGALES'!G76+'IM OLMUE'!G76+'IM PAPUDO'!G76+'IM PETORCA'!G76+'IM PUCHUNCAVI'!G76+'IM QUILLOTA'!G76+'IM QUILPUE'!G76+'IM QUINTERO'!G76+'IM VILLA ALEMANA'!G76+'IM VIÑA DEL MAR'!G76+'IM ZAPALLAR'!G76</f>
        <v>0</v>
      </c>
      <c r="H76" s="109">
        <f>SUM('IM CABILDO'!H76+'IM CALERA'!H76+'IM CON CON'!H76+'IM HIJUELAS'!H76+'IM LA CRUZ'!H76+'IM LA LIGUA'!H76+'IM LIMACHE'!H76+'IM NOGALES'!H76+'IM OLMUE'!H76+'IM PAPUDO'!H76+'IM PETORCA'!H76+'IM PUCHUNCAVI'!H76+'IM QUILLOTA'!H76+'IM QUILPUE'!H76+'IM QUINTERO'!H76+'IM VILLA ALEMANA'!H76+'IM VIÑA DEL MAR'!H76+'IM ZAPALLAR'!H76)</f>
        <v>0</v>
      </c>
      <c r="I76" s="109">
        <f>SUM('IM CABILDO'!I76+'IM CALERA'!I76+'IM CON CON'!I76+'IM HIJUELAS'!I76+'IM LA CRUZ'!I76+'IM LA LIGUA'!I76+'IM LIMACHE'!I76+'IM NOGALES'!I76+'IM OLMUE'!I76+'IM PAPUDO'!I76+'IM PETORCA'!I76+'IM PUCHUNCAVI'!I76+'IM QUILLOTA'!I76+'IM QUILPUE'!I76+'IM QUINTERO'!I76+'IM VILLA ALEMANA'!I76+'IM VIÑA DEL MAR'!I76+'IM ZAPALLAR'!I76)</f>
        <v>105894715</v>
      </c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105894715</v>
      </c>
      <c r="T76" s="111">
        <f t="shared" si="1"/>
        <v>0</v>
      </c>
      <c r="U76" s="220"/>
      <c r="V76" s="245">
        <f t="shared" si="3"/>
        <v>106651279</v>
      </c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2"/>
    </row>
    <row r="77" spans="1:36" s="125" customFormat="1" ht="36.75" thickBot="1" x14ac:dyDescent="0.3">
      <c r="A77" s="211"/>
      <c r="B77" s="112">
        <v>33</v>
      </c>
      <c r="C77" s="94" t="s">
        <v>92</v>
      </c>
      <c r="D77" s="106"/>
      <c r="E77" s="107">
        <f>+'IM CABILDO'!E77+'IM CALERA'!E77+'IM CON CON'!E77+'IM HIJUELAS'!E77+'IM LA CRUZ'!E77+'IM LA LIGUA'!E77+'IM LIMACHE'!E77+'IM NOGALES'!E77+'IM OLMUE'!E77+'IM PAPUDO'!E77+'IM PETORCA'!E77+'IM PUCHUNCAVI'!E77+'IM QUILLOTA'!E77+'IM QUILPUE'!E77+'IM QUINTERO'!E77+'IM VILLA ALEMANA'!E77+'IM VIÑA DEL MAR'!E77+'IM ZAPALLAR'!E77</f>
        <v>170653936</v>
      </c>
      <c r="F77" s="108">
        <f t="shared" si="2"/>
        <v>35490685</v>
      </c>
      <c r="G77" s="109">
        <f>+'IM CABILDO'!G77+'IM CALERA'!G77+'IM CON CON'!G77+'IM HIJUELAS'!G77+'IM LA CRUZ'!G77+'IM LA LIGUA'!G77+'IM LIMACHE'!G77+'IM NOGALES'!G77+'IM OLMUE'!G77+'IM PAPUDO'!G77+'IM PETORCA'!G77+'IM PUCHUNCAVI'!G77+'IM QUILLOTA'!G77+'IM QUILPUE'!G77+'IM QUINTERO'!G77+'IM VILLA ALEMANA'!G77+'IM VIÑA DEL MAR'!G77+'IM ZAPALLAR'!G77</f>
        <v>0</v>
      </c>
      <c r="H77" s="109">
        <f>SUM('IM CABILDO'!H77+'IM CALERA'!H77+'IM CON CON'!H77+'IM HIJUELAS'!H77+'IM LA CRUZ'!H77+'IM LA LIGUA'!H77+'IM LIMACHE'!H77+'IM NOGALES'!H77+'IM OLMUE'!H77+'IM PAPUDO'!H77+'IM PETORCA'!H77+'IM PUCHUNCAVI'!H77+'IM QUILLOTA'!H77+'IM QUILPUE'!H77+'IM QUINTERO'!H77+'IM VILLA ALEMANA'!H77+'IM VIÑA DEL MAR'!H77+'IM ZAPALLAR'!H77)</f>
        <v>0</v>
      </c>
      <c r="I77" s="109">
        <f>SUM('IM CABILDO'!I77+'IM CALERA'!I77+'IM CON CON'!I77+'IM HIJUELAS'!I77+'IM LA CRUZ'!I77+'IM LA LIGUA'!I77+'IM LIMACHE'!I77+'IM NOGALES'!I77+'IM OLMUE'!I77+'IM PAPUDO'!I77+'IM PETORCA'!I77+'IM PUCHUNCAVI'!I77+'IM QUILLOTA'!I77+'IM QUILPUE'!I77+'IM QUINTERO'!I77+'IM VILLA ALEMANA'!I77+'IM VIÑA DEL MAR'!I77+'IM ZAPALLAR'!I77)</f>
        <v>35490685</v>
      </c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35490685</v>
      </c>
      <c r="T77" s="111">
        <f t="shared" si="1"/>
        <v>0</v>
      </c>
      <c r="U77" s="220"/>
      <c r="V77" s="245">
        <f t="shared" si="3"/>
        <v>135163251</v>
      </c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2"/>
    </row>
    <row r="78" spans="1:36" s="125" customFormat="1" ht="30.75" hidden="1" customHeight="1" thickBot="1" x14ac:dyDescent="0.3">
      <c r="A78" s="211"/>
      <c r="B78" s="112">
        <v>53</v>
      </c>
      <c r="C78" s="94" t="s">
        <v>93</v>
      </c>
      <c r="D78" s="106"/>
      <c r="E78" s="107">
        <f>+'IM CABILDO'!E78+'IM CALERA'!E78+'IM CON CON'!E78+'IM HIJUELAS'!E78+'IM LA CRUZ'!E78+'IM LA LIGUA'!E78+'IM LIMACHE'!E78+'IM NOGALES'!E78+'IM OLMUE'!E78+'IM PAPUDO'!E78+'IM PETORCA'!E78+'IM PUCHUNCAVI'!E78+'IM QUILLOTA'!E78+'IM QUILPUE'!E78+'IM QUINTERO'!E78+'IM VILLA ALEMANA'!E78+'IM VIÑA DEL MAR'!E78+'IM ZAPALLAR'!E78</f>
        <v>31217156</v>
      </c>
      <c r="F78" s="108">
        <f t="shared" si="2"/>
        <v>0</v>
      </c>
      <c r="G78" s="109">
        <f>+'IM CABILDO'!G78+'IM CALERA'!G78+'IM CON CON'!G78+'IM HIJUELAS'!G78+'IM LA CRUZ'!G78+'IM LA LIGUA'!G78+'IM LIMACHE'!G78+'IM NOGALES'!G78+'IM OLMUE'!G78+'IM PAPUDO'!G78+'IM PETORCA'!G78+'IM PUCHUNCAVI'!G78+'IM QUILLOTA'!G78+'IM QUILPUE'!G78+'IM QUINTERO'!G78+'IM VILLA ALEMANA'!G78+'IM VIÑA DEL MAR'!G78+'IM ZAPALLAR'!G78</f>
        <v>0</v>
      </c>
      <c r="H78" s="109">
        <f>SUM('IM CABILDO'!H78+'IM CALERA'!H78+'IM CON CON'!H78+'IM HIJUELAS'!H78+'IM LA CRUZ'!H78+'IM LA LIGUA'!H78+'IM LIMACHE'!H78+'IM NOGALES'!H78+'IM OLMUE'!H78+'IM PAPUDO'!H78+'IM PETORCA'!H78+'IM PUCHUNCAVI'!H78+'IM QUILLOTA'!H78+'IM QUILPUE'!H78+'IM QUINTERO'!H78+'IM VILLA ALEMANA'!H78+'IM VIÑA DEL MAR'!H78+'IM ZAPALLAR'!H78)</f>
        <v>0</v>
      </c>
      <c r="I78" s="109">
        <f>SUM('IM CABILDO'!I78+'IM CALERA'!I78+'IM CON CON'!I78+'IM HIJUELAS'!I78+'IM LA CRUZ'!I78+'IM LA LIGUA'!I78+'IM LIMACHE'!I78+'IM NOGALES'!I78+'IM OLMUE'!I78+'IM PAPUDO'!I78+'IM PETORCA'!I78+'IM PUCHUNCAVI'!I78+'IM QUILLOTA'!I78+'IM QUILPUE'!I78+'IM QUINTERO'!I78+'IM VILLA ALEMANA'!I78+'IM VIÑA DEL MAR'!I78+'IM ZAPALLAR'!I78)</f>
        <v>0</v>
      </c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220"/>
      <c r="V78" s="245">
        <f t="shared" si="3"/>
        <v>31217156</v>
      </c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2"/>
    </row>
    <row r="79" spans="1:36" s="125" customFormat="1" ht="18.75" thickBot="1" x14ac:dyDescent="0.3">
      <c r="A79" s="211"/>
      <c r="B79" s="112">
        <v>34</v>
      </c>
      <c r="C79" s="94" t="s">
        <v>94</v>
      </c>
      <c r="D79" s="106"/>
      <c r="E79" s="107">
        <f>+'IM CABILDO'!E79+'IM CALERA'!E79+'IM CON CON'!E79+'IM HIJUELAS'!E79+'IM LA CRUZ'!E79+'IM LA LIGUA'!E79+'IM LIMACHE'!E79+'IM NOGALES'!E79+'IM OLMUE'!E79+'IM PAPUDO'!E79+'IM PETORCA'!E79+'IM PUCHUNCAVI'!E79+'IM QUILLOTA'!E79+'IM QUILPUE'!E79+'IM QUINTERO'!E79+'IM VILLA ALEMANA'!E79+'IM VIÑA DEL MAR'!E79+'IM ZAPALLAR'!E79</f>
        <v>279787583</v>
      </c>
      <c r="F79" s="108">
        <f t="shared" si="2"/>
        <v>59829603</v>
      </c>
      <c r="G79" s="109">
        <f>+'IM CABILDO'!G79+'IM CALERA'!G79+'IM CON CON'!G79+'IM HIJUELAS'!G79+'IM LA CRUZ'!G79+'IM LA LIGUA'!G79+'IM LIMACHE'!G79+'IM NOGALES'!G79+'IM OLMUE'!G79+'IM PAPUDO'!G79+'IM PETORCA'!G79+'IM PUCHUNCAVI'!G79+'IM QUILLOTA'!G79+'IM QUILPUE'!G79+'IM QUINTERO'!G79+'IM VILLA ALEMANA'!G79+'IM VIÑA DEL MAR'!G79+'IM ZAPALLAR'!G79</f>
        <v>0</v>
      </c>
      <c r="H79" s="109">
        <f>SUM('IM CABILDO'!H79+'IM CALERA'!H79+'IM CON CON'!H79+'IM HIJUELAS'!H79+'IM LA CRUZ'!H79+'IM LA LIGUA'!H79+'IM LIMACHE'!H79+'IM NOGALES'!H79+'IM OLMUE'!H79+'IM PAPUDO'!H79+'IM PETORCA'!H79+'IM PUCHUNCAVI'!H79+'IM QUILLOTA'!H79+'IM QUILPUE'!H79+'IM QUINTERO'!H79+'IM VILLA ALEMANA'!H79+'IM VIÑA DEL MAR'!H79+'IM ZAPALLAR'!H79)</f>
        <v>0</v>
      </c>
      <c r="I79" s="109">
        <f>SUM('IM CABILDO'!I79+'IM CALERA'!I79+'IM CON CON'!I79+'IM HIJUELAS'!I79+'IM LA CRUZ'!I79+'IM LA LIGUA'!I79+'IM LIMACHE'!I79+'IM NOGALES'!I79+'IM OLMUE'!I79+'IM PAPUDO'!I79+'IM PETORCA'!I79+'IM PUCHUNCAVI'!I79+'IM QUILLOTA'!I79+'IM QUILPUE'!I79+'IM QUINTERO'!I79+'IM VILLA ALEMANA'!I79+'IM VIÑA DEL MAR'!I79+'IM ZAPALLAR'!I79)</f>
        <v>59829603</v>
      </c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59829603</v>
      </c>
      <c r="T79" s="111">
        <f t="shared" si="1"/>
        <v>0</v>
      </c>
      <c r="U79" s="220"/>
      <c r="V79" s="245">
        <f t="shared" si="3"/>
        <v>219957980</v>
      </c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2"/>
    </row>
    <row r="80" spans="1:36" s="125" customFormat="1" ht="18.75" thickBot="1" x14ac:dyDescent="0.3">
      <c r="A80" s="211"/>
      <c r="B80" s="112">
        <v>35</v>
      </c>
      <c r="C80" s="94" t="s">
        <v>95</v>
      </c>
      <c r="D80" s="106"/>
      <c r="E80" s="107">
        <f>+'IM CABILDO'!E80+'IM CALERA'!E80+'IM CON CON'!E80+'IM HIJUELAS'!E80+'IM LA CRUZ'!E80+'IM LA LIGUA'!E80+'IM LIMACHE'!E80+'IM NOGALES'!E80+'IM OLMUE'!E80+'IM PAPUDO'!E80+'IM PETORCA'!E80+'IM PUCHUNCAVI'!E80+'IM QUILLOTA'!E80+'IM QUILPUE'!E80+'IM QUINTERO'!E80+'IM VILLA ALEMANA'!E80+'IM VIÑA DEL MAR'!E80+'IM ZAPALLAR'!E80</f>
        <v>483179111</v>
      </c>
      <c r="F80" s="108">
        <f t="shared" si="2"/>
        <v>89738271</v>
      </c>
      <c r="G80" s="109">
        <f>+'IM CABILDO'!G80+'IM CALERA'!G80+'IM CON CON'!G80+'IM HIJUELAS'!G80+'IM LA CRUZ'!G80+'IM LA LIGUA'!G80+'IM LIMACHE'!G80+'IM NOGALES'!G80+'IM OLMUE'!G80+'IM PAPUDO'!G80+'IM PETORCA'!G80+'IM PUCHUNCAVI'!G80+'IM QUILLOTA'!G80+'IM QUILPUE'!G80+'IM QUINTERO'!G80+'IM VILLA ALEMANA'!G80+'IM VIÑA DEL MAR'!G80+'IM ZAPALLAR'!G80</f>
        <v>0</v>
      </c>
      <c r="H80" s="109">
        <f>SUM('IM CABILDO'!H80+'IM CALERA'!H80+'IM CON CON'!H80+'IM HIJUELAS'!H80+'IM LA CRUZ'!H80+'IM LA LIGUA'!H80+'IM LIMACHE'!H80+'IM NOGALES'!H80+'IM OLMUE'!H80+'IM PAPUDO'!H80+'IM PETORCA'!H80+'IM PUCHUNCAVI'!H80+'IM QUILLOTA'!H80+'IM QUILPUE'!H80+'IM QUINTERO'!H80+'IM VILLA ALEMANA'!H80+'IM VIÑA DEL MAR'!H80+'IM ZAPALLAR'!H80)</f>
        <v>0</v>
      </c>
      <c r="I80" s="109">
        <f>SUM('IM CABILDO'!I80+'IM CALERA'!I80+'IM CON CON'!I80+'IM HIJUELAS'!I80+'IM LA CRUZ'!I80+'IM LA LIGUA'!I80+'IM LIMACHE'!I80+'IM NOGALES'!I80+'IM OLMUE'!I80+'IM PAPUDO'!I80+'IM PETORCA'!I80+'IM PUCHUNCAVI'!I80+'IM QUILLOTA'!I80+'IM QUILPUE'!I80+'IM QUINTERO'!I80+'IM VILLA ALEMANA'!I80+'IM VIÑA DEL MAR'!I80+'IM ZAPALLAR'!I80)</f>
        <v>89738271</v>
      </c>
      <c r="J80" s="116"/>
      <c r="K80" s="115"/>
      <c r="L80" s="115"/>
      <c r="M80" s="115"/>
      <c r="N80" s="115"/>
      <c r="O80" s="115"/>
      <c r="P80" s="115"/>
      <c r="Q80" s="115"/>
      <c r="R80" s="115"/>
      <c r="S80" s="117">
        <f t="shared" ref="S80:S110" si="4">SUM(G80:R80)</f>
        <v>89738271</v>
      </c>
      <c r="T80" s="111">
        <f t="shared" ref="T80:T110" si="5">+F80-S80</f>
        <v>0</v>
      </c>
      <c r="U80" s="220"/>
      <c r="V80" s="245">
        <v>0</v>
      </c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2"/>
    </row>
    <row r="81" spans="1:36" s="125" customFormat="1" ht="18.75" thickBot="1" x14ac:dyDescent="0.3">
      <c r="A81" s="211"/>
      <c r="B81" s="112">
        <v>36</v>
      </c>
      <c r="C81" s="94" t="s">
        <v>96</v>
      </c>
      <c r="D81" s="106"/>
      <c r="E81" s="107">
        <f>+'IM CABILDO'!E81+'IM CALERA'!E81+'IM CON CON'!E81+'IM HIJUELAS'!E81+'IM LA CRUZ'!E81+'IM LA LIGUA'!E81+'IM LIMACHE'!E81+'IM NOGALES'!E81+'IM OLMUE'!E81+'IM PAPUDO'!E81+'IM PETORCA'!E81+'IM PUCHUNCAVI'!E81+'IM QUILLOTA'!E81+'IM QUILPUE'!E81+'IM QUINTERO'!E81+'IM VILLA ALEMANA'!E81+'IM VIÑA DEL MAR'!E81+'IM ZAPALLAR'!E81</f>
        <v>469148239</v>
      </c>
      <c r="F81" s="108">
        <f t="shared" ref="F81:F125" si="6">+S81</f>
        <v>31197810</v>
      </c>
      <c r="G81" s="109">
        <f>+'IM CABILDO'!G81+'IM CALERA'!G81+'IM CON CON'!G81+'IM HIJUELAS'!G81+'IM LA CRUZ'!G81+'IM LA LIGUA'!G81+'IM LIMACHE'!G81+'IM NOGALES'!G81+'IM OLMUE'!G81+'IM PAPUDO'!G81+'IM PETORCA'!G81+'IM PUCHUNCAVI'!G81+'IM QUILLOTA'!G81+'IM QUILPUE'!G81+'IM QUINTERO'!G81+'IM VILLA ALEMANA'!G81+'IM VIÑA DEL MAR'!G81+'IM ZAPALLAR'!G81</f>
        <v>0</v>
      </c>
      <c r="H81" s="109">
        <f>SUM('IM CABILDO'!H81+'IM CALERA'!H81+'IM CON CON'!H81+'IM HIJUELAS'!H81+'IM LA CRUZ'!H81+'IM LA LIGUA'!H81+'IM LIMACHE'!H81+'IM NOGALES'!H81+'IM OLMUE'!H81+'IM PAPUDO'!H81+'IM PETORCA'!H81+'IM PUCHUNCAVI'!H81+'IM QUILLOTA'!H81+'IM QUILPUE'!H81+'IM QUINTERO'!H81+'IM VILLA ALEMANA'!H81+'IM VIÑA DEL MAR'!H81+'IM ZAPALLAR'!H81)</f>
        <v>0</v>
      </c>
      <c r="I81" s="109">
        <f>SUM('IM CABILDO'!I81+'IM CALERA'!I81+'IM CON CON'!I81+'IM HIJUELAS'!I81+'IM LA CRUZ'!I81+'IM LA LIGUA'!I81+'IM LIMACHE'!I81+'IM NOGALES'!I81+'IM OLMUE'!I81+'IM PAPUDO'!I81+'IM PETORCA'!I81+'IM PUCHUNCAVI'!I81+'IM QUILLOTA'!I81+'IM QUILPUE'!I81+'IM QUINTERO'!I81+'IM VILLA ALEMANA'!I81+'IM VIÑA DEL MAR'!I81+'IM ZAPALLAR'!I81)</f>
        <v>31197810</v>
      </c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si="4"/>
        <v>31197810</v>
      </c>
      <c r="T81" s="111">
        <f t="shared" si="5"/>
        <v>0</v>
      </c>
      <c r="U81" s="220"/>
      <c r="V81" s="245">
        <f t="shared" si="3"/>
        <v>437950429</v>
      </c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2"/>
    </row>
    <row r="82" spans="1:36" s="125" customFormat="1" ht="30.75" hidden="1" customHeight="1" thickBot="1" x14ac:dyDescent="0.3">
      <c r="A82" s="211"/>
      <c r="B82" s="112">
        <v>27</v>
      </c>
      <c r="C82" s="94" t="s">
        <v>97</v>
      </c>
      <c r="D82" s="106"/>
      <c r="E82" s="107">
        <f>+'IM CABILDO'!E82+'IM CALERA'!E82+'IM CON CON'!E82+'IM HIJUELAS'!E82+'IM LA CRUZ'!E82+'IM LA LIGUA'!E82+'IM LIMACHE'!E82+'IM NOGALES'!E82+'IM OLMUE'!E82+'IM PAPUDO'!E82+'IM PETORCA'!E82+'IM PUCHUNCAVI'!E82+'IM QUILLOTA'!E82+'IM QUILPUE'!E82+'IM QUINTERO'!E82+'IM VILLA ALEMANA'!E82+'IM VIÑA DEL MAR'!E82+'IM ZAPALLAR'!E82</f>
        <v>49438707</v>
      </c>
      <c r="F82" s="108">
        <f t="shared" si="6"/>
        <v>0</v>
      </c>
      <c r="G82" s="109">
        <f>+'IM CABILDO'!G82+'IM CALERA'!G82+'IM CON CON'!G82+'IM HIJUELAS'!G82+'IM LA CRUZ'!G82+'IM LA LIGUA'!G82+'IM LIMACHE'!G82+'IM NOGALES'!G82+'IM OLMUE'!G82+'IM PAPUDO'!G82+'IM PETORCA'!G82+'IM PUCHUNCAVI'!G82+'IM QUILLOTA'!G82+'IM QUILPUE'!G82+'IM QUINTERO'!G82+'IM VILLA ALEMANA'!G82+'IM VIÑA DEL MAR'!G82+'IM ZAPALLAR'!G82</f>
        <v>0</v>
      </c>
      <c r="H82" s="109">
        <f>SUM('IM CABILDO'!H82+'IM CALERA'!H82+'IM CON CON'!H82+'IM HIJUELAS'!H82+'IM LA CRUZ'!H82+'IM LA LIGUA'!H82+'IM LIMACHE'!H82+'IM NOGALES'!H82+'IM OLMUE'!H82+'IM PAPUDO'!H82+'IM PETORCA'!H82+'IM PUCHUNCAVI'!H82+'IM QUILLOTA'!H82+'IM QUILPUE'!H82+'IM QUINTERO'!H82+'IM VILLA ALEMANA'!H82+'IM VIÑA DEL MAR'!H82+'IM ZAPALLAR'!H82)</f>
        <v>0</v>
      </c>
      <c r="I82" s="109">
        <f>SUM('IM CABILDO'!I82+'IM CALERA'!I82+'IM CON CON'!I82+'IM HIJUELAS'!I82+'IM LA CRUZ'!I82+'IM LA LIGUA'!I82+'IM LIMACHE'!I82+'IM NOGALES'!I82+'IM OLMUE'!I82+'IM PAPUDO'!I82+'IM PETORCA'!I82+'IM PUCHUNCAVI'!I82+'IM QUILLOTA'!I82+'IM QUILPUE'!I82+'IM QUINTERO'!I82+'IM VILLA ALEMANA'!I82+'IM VIÑA DEL MAR'!I82+'IM ZAPALLAR'!I82)</f>
        <v>0</v>
      </c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4"/>
        <v>0</v>
      </c>
      <c r="T82" s="111">
        <f t="shared" si="5"/>
        <v>0</v>
      </c>
      <c r="U82" s="220"/>
      <c r="V82" s="245">
        <f t="shared" si="3"/>
        <v>49438707</v>
      </c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220"/>
      <c r="AH82" s="220"/>
      <c r="AI82" s="220"/>
      <c r="AJ82" s="222"/>
    </row>
    <row r="83" spans="1:36" s="125" customFormat="1" ht="36.75" thickBot="1" x14ac:dyDescent="0.3">
      <c r="A83" s="211"/>
      <c r="B83" s="112">
        <v>37</v>
      </c>
      <c r="C83" s="94" t="s">
        <v>98</v>
      </c>
      <c r="D83" s="106"/>
      <c r="E83" s="107">
        <f>+'IM CABILDO'!E83+'IM CALERA'!E83+'IM CON CON'!E83+'IM HIJUELAS'!E83+'IM LA CRUZ'!E83+'IM LA LIGUA'!E83+'IM LIMACHE'!E83+'IM NOGALES'!E83+'IM OLMUE'!E83+'IM PAPUDO'!E83+'IM PETORCA'!E83+'IM PUCHUNCAVI'!E83+'IM QUILLOTA'!E83+'IM QUILPUE'!E83+'IM QUINTERO'!E83+'IM VILLA ALEMANA'!E83+'IM VIÑA DEL MAR'!E83+'IM ZAPALLAR'!E83</f>
        <v>2463924</v>
      </c>
      <c r="F83" s="108">
        <f t="shared" si="6"/>
        <v>0</v>
      </c>
      <c r="G83" s="109">
        <f>+'IM CABILDO'!G83+'IM CALERA'!G83+'IM CON CON'!G83+'IM HIJUELAS'!G83+'IM LA CRUZ'!G83+'IM LA LIGUA'!G83+'IM LIMACHE'!G83+'IM NOGALES'!G83+'IM OLMUE'!G83+'IM PAPUDO'!G83+'IM PETORCA'!G83+'IM PUCHUNCAVI'!G83+'IM QUILLOTA'!G83+'IM QUILPUE'!G83+'IM QUINTERO'!G83+'IM VILLA ALEMANA'!G83+'IM VIÑA DEL MAR'!G83+'IM ZAPALLAR'!G83</f>
        <v>0</v>
      </c>
      <c r="H83" s="109">
        <f>SUM('IM CABILDO'!H83+'IM CALERA'!H83+'IM CON CON'!H83+'IM HIJUELAS'!H83+'IM LA CRUZ'!H83+'IM LA LIGUA'!H83+'IM LIMACHE'!H83+'IM NOGALES'!H83+'IM OLMUE'!H83+'IM PAPUDO'!H83+'IM PETORCA'!H83+'IM PUCHUNCAVI'!H83+'IM QUILLOTA'!H83+'IM QUILPUE'!H83+'IM QUINTERO'!H83+'IM VILLA ALEMANA'!H83+'IM VIÑA DEL MAR'!H83+'IM ZAPALLAR'!H83)</f>
        <v>0</v>
      </c>
      <c r="I83" s="109">
        <f>SUM('IM CABILDO'!I83+'IM CALERA'!I83+'IM CON CON'!I83+'IM HIJUELAS'!I83+'IM LA CRUZ'!I83+'IM LA LIGUA'!I83+'IM LIMACHE'!I83+'IM NOGALES'!I83+'IM OLMUE'!I83+'IM PAPUDO'!I83+'IM PETORCA'!I83+'IM PUCHUNCAVI'!I83+'IM QUILLOTA'!I83+'IM QUILPUE'!I83+'IM QUINTERO'!I83+'IM VILLA ALEMANA'!I83+'IM VIÑA DEL MAR'!I83+'IM ZAPALLAR'!I83)</f>
        <v>0</v>
      </c>
      <c r="J83" s="116"/>
      <c r="K83" s="115"/>
      <c r="L83" s="115"/>
      <c r="M83" s="115"/>
      <c r="N83" s="115"/>
      <c r="O83" s="115"/>
      <c r="P83" s="115"/>
      <c r="Q83" s="115"/>
      <c r="R83" s="115"/>
      <c r="S83" s="117">
        <f t="shared" si="4"/>
        <v>0</v>
      </c>
      <c r="T83" s="111">
        <f t="shared" si="5"/>
        <v>0</v>
      </c>
      <c r="U83" s="220"/>
      <c r="V83" s="245">
        <f t="shared" si="3"/>
        <v>2463924</v>
      </c>
      <c r="W83" s="220"/>
      <c r="X83" s="220"/>
      <c r="Y83" s="220"/>
      <c r="Z83" s="220"/>
      <c r="AA83" s="220"/>
      <c r="AB83" s="220"/>
      <c r="AC83" s="220"/>
      <c r="AD83" s="220"/>
      <c r="AE83" s="220"/>
      <c r="AF83" s="220"/>
      <c r="AG83" s="220"/>
      <c r="AH83" s="220"/>
      <c r="AI83" s="220"/>
      <c r="AJ83" s="222"/>
    </row>
    <row r="84" spans="1:36" s="125" customFormat="1" ht="36.75" thickBot="1" x14ac:dyDescent="0.3">
      <c r="A84" s="223"/>
      <c r="B84" s="112">
        <v>38</v>
      </c>
      <c r="C84" s="94" t="s">
        <v>99</v>
      </c>
      <c r="D84" s="106"/>
      <c r="E84" s="107">
        <f>+'IM CABILDO'!E84+'IM CALERA'!E84+'IM CON CON'!E84+'IM HIJUELAS'!E84+'IM LA CRUZ'!E84+'IM LA LIGUA'!E84+'IM LIMACHE'!E84+'IM NOGALES'!E84+'IM OLMUE'!E84+'IM PAPUDO'!E84+'IM PETORCA'!E84+'IM PUCHUNCAVI'!E84+'IM QUILLOTA'!E84+'IM QUILPUE'!E84+'IM QUINTERO'!E84+'IM VILLA ALEMANA'!E84+'IM VIÑA DEL MAR'!E84+'IM ZAPALLAR'!E84</f>
        <v>3476833</v>
      </c>
      <c r="F84" s="108">
        <f t="shared" si="6"/>
        <v>0</v>
      </c>
      <c r="G84" s="109">
        <f>+'IM CABILDO'!G84+'IM CALERA'!G84+'IM CON CON'!G84+'IM HIJUELAS'!G84+'IM LA CRUZ'!G84+'IM LA LIGUA'!G84+'IM LIMACHE'!G84+'IM NOGALES'!G84+'IM OLMUE'!G84+'IM PAPUDO'!G84+'IM PETORCA'!G84+'IM PUCHUNCAVI'!G84+'IM QUILLOTA'!G84+'IM QUILPUE'!G84+'IM QUINTERO'!G84+'IM VILLA ALEMANA'!G84+'IM VIÑA DEL MAR'!G84+'IM ZAPALLAR'!G84</f>
        <v>0</v>
      </c>
      <c r="H84" s="109">
        <f>SUM('IM CABILDO'!H84+'IM CALERA'!H84+'IM CON CON'!H84+'IM HIJUELAS'!H84+'IM LA CRUZ'!H84+'IM LA LIGUA'!H84+'IM LIMACHE'!H84+'IM NOGALES'!H84+'IM OLMUE'!H84+'IM PAPUDO'!H84+'IM PETORCA'!H84+'IM PUCHUNCAVI'!H84+'IM QUILLOTA'!H84+'IM QUILPUE'!H84+'IM QUINTERO'!H84+'IM VILLA ALEMANA'!H84+'IM VIÑA DEL MAR'!H84+'IM ZAPALLAR'!H84)</f>
        <v>0</v>
      </c>
      <c r="I84" s="109">
        <f>SUM('IM CABILDO'!I84+'IM CALERA'!I84+'IM CON CON'!I84+'IM HIJUELAS'!I84+'IM LA CRUZ'!I84+'IM LA LIGUA'!I84+'IM LIMACHE'!I84+'IM NOGALES'!I84+'IM OLMUE'!I84+'IM PAPUDO'!I84+'IM PETORCA'!I84+'IM PUCHUNCAVI'!I84+'IM QUILLOTA'!I84+'IM QUILPUE'!I84+'IM QUINTERO'!I84+'IM VILLA ALEMANA'!I84+'IM VIÑA DEL MAR'!I84+'IM ZAPALLAR'!I84)</f>
        <v>0</v>
      </c>
      <c r="J84" s="116"/>
      <c r="K84" s="115"/>
      <c r="L84" s="115"/>
      <c r="M84" s="115"/>
      <c r="N84" s="115"/>
      <c r="O84" s="115"/>
      <c r="P84" s="115"/>
      <c r="Q84" s="115"/>
      <c r="R84" s="115"/>
      <c r="S84" s="117">
        <f t="shared" si="4"/>
        <v>0</v>
      </c>
      <c r="T84" s="111">
        <f t="shared" si="5"/>
        <v>0</v>
      </c>
      <c r="U84" s="220"/>
      <c r="V84" s="245">
        <f t="shared" si="3"/>
        <v>3476833</v>
      </c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2"/>
    </row>
    <row r="85" spans="1:36" s="125" customFormat="1" ht="30.75" hidden="1" customHeight="1" thickBot="1" x14ac:dyDescent="0.3">
      <c r="A85" s="211"/>
      <c r="B85" s="112"/>
      <c r="C85" s="94" t="s">
        <v>100</v>
      </c>
      <c r="D85" s="106"/>
      <c r="E85" s="107">
        <f>+'IM CABILDO'!E85+'IM CALERA'!E85+'IM CON CON'!E85+'IM HIJUELAS'!E85+'IM LA CRUZ'!E85+'IM LA LIGUA'!E85+'IM LIMACHE'!E85+'IM NOGALES'!E85+'IM OLMUE'!E85+'IM PAPUDO'!E85+'IM PETORCA'!E85+'IM PUCHUNCAVI'!E85+'IM QUILLOTA'!E85+'IM QUILPUE'!E85+'IM QUINTERO'!E85+'IM VILLA ALEMANA'!E85+'IM VIÑA DEL MAR'!E85+'IM ZAPALLAR'!E85</f>
        <v>0</v>
      </c>
      <c r="F85" s="108">
        <f t="shared" si="6"/>
        <v>0</v>
      </c>
      <c r="G85" s="109">
        <f>+'IM CABILDO'!G85+'IM CALERA'!G85+'IM CON CON'!G85+'IM HIJUELAS'!G85+'IM LA CRUZ'!G85+'IM LA LIGUA'!G85+'IM LIMACHE'!G85+'IM NOGALES'!G85+'IM OLMUE'!G85+'IM PAPUDO'!G85+'IM PETORCA'!G85+'IM PUCHUNCAVI'!G85+'IM QUILLOTA'!G85+'IM QUILPUE'!G85+'IM QUINTERO'!G85+'IM VILLA ALEMANA'!G85+'IM VIÑA DEL MAR'!G85+'IM ZAPALLAR'!G85</f>
        <v>0</v>
      </c>
      <c r="H85" s="109">
        <f>SUM('IM CABILDO'!H85+'IM CALERA'!H85+'IM CON CON'!H85+'IM HIJUELAS'!H85+'IM LA CRUZ'!H85+'IM LA LIGUA'!H85+'IM LIMACHE'!H85+'IM NOGALES'!H85+'IM OLMUE'!H85+'IM PAPUDO'!H85+'IM PETORCA'!H85+'IM PUCHUNCAVI'!H85+'IM QUILLOTA'!H85+'IM QUILPUE'!H85+'IM QUINTERO'!H85+'IM VILLA ALEMANA'!H85+'IM VIÑA DEL MAR'!H85+'IM ZAPALLAR'!H85)</f>
        <v>0</v>
      </c>
      <c r="I85" s="109">
        <f>SUM('IM CABILDO'!I85+'IM CALERA'!I85+'IM CON CON'!I85+'IM HIJUELAS'!I85+'IM LA CRUZ'!I85+'IM LA LIGUA'!I85+'IM LIMACHE'!I85+'IM NOGALES'!I85+'IM OLMUE'!I85+'IM PAPUDO'!I85+'IM PETORCA'!I85+'IM PUCHUNCAVI'!I85+'IM QUILLOTA'!I85+'IM QUILPUE'!I85+'IM QUINTERO'!I85+'IM VILLA ALEMANA'!I85+'IM VIÑA DEL MAR'!I85+'IM ZAPALLAR'!I85)</f>
        <v>0</v>
      </c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4"/>
        <v>0</v>
      </c>
      <c r="T85" s="111">
        <f t="shared" si="5"/>
        <v>0</v>
      </c>
      <c r="U85" s="220"/>
      <c r="V85" s="245">
        <f t="shared" ref="V85:V125" si="7">+E85-F85</f>
        <v>0</v>
      </c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220"/>
      <c r="AH85" s="220"/>
      <c r="AI85" s="220"/>
      <c r="AJ85" s="222"/>
    </row>
    <row r="86" spans="1:36" s="125" customFormat="1" ht="30.75" hidden="1" customHeight="1" thickBot="1" x14ac:dyDescent="0.3">
      <c r="A86" s="211"/>
      <c r="B86" s="112">
        <v>59</v>
      </c>
      <c r="C86" s="94" t="s">
        <v>101</v>
      </c>
      <c r="D86" s="106"/>
      <c r="E86" s="107">
        <f>+'IM CABILDO'!E86+'IM CALERA'!E86+'IM CON CON'!E86+'IM HIJUELAS'!E86+'IM LA CRUZ'!E86+'IM LA LIGUA'!E86+'IM LIMACHE'!E86+'IM NOGALES'!E86+'IM OLMUE'!E86+'IM PAPUDO'!E86+'IM PETORCA'!E86+'IM PUCHUNCAVI'!E86+'IM QUILLOTA'!E86+'IM QUILPUE'!E86+'IM QUINTERO'!E86+'IM VILLA ALEMANA'!E86+'IM VIÑA DEL MAR'!E86+'IM ZAPALLAR'!E86</f>
        <v>0</v>
      </c>
      <c r="F86" s="108">
        <f t="shared" si="6"/>
        <v>0</v>
      </c>
      <c r="G86" s="109">
        <f>+'IM CABILDO'!G86+'IM CALERA'!G86+'IM CON CON'!G86+'IM HIJUELAS'!G86+'IM LA CRUZ'!G86+'IM LA LIGUA'!G86+'IM LIMACHE'!G86+'IM NOGALES'!G86+'IM OLMUE'!G86+'IM PAPUDO'!G86+'IM PETORCA'!G86+'IM PUCHUNCAVI'!G86+'IM QUILLOTA'!G86+'IM QUILPUE'!G86+'IM QUINTERO'!G86+'IM VILLA ALEMANA'!G86+'IM VIÑA DEL MAR'!G86+'IM ZAPALLAR'!G86</f>
        <v>0</v>
      </c>
      <c r="H86" s="109">
        <f>SUM('IM CABILDO'!H86+'IM CALERA'!H86+'IM CON CON'!H86+'IM HIJUELAS'!H86+'IM LA CRUZ'!H86+'IM LA LIGUA'!H86+'IM LIMACHE'!H86+'IM NOGALES'!H86+'IM OLMUE'!H86+'IM PAPUDO'!H86+'IM PETORCA'!H86+'IM PUCHUNCAVI'!H86+'IM QUILLOTA'!H86+'IM QUILPUE'!H86+'IM QUINTERO'!H86+'IM VILLA ALEMANA'!H86+'IM VIÑA DEL MAR'!H86+'IM ZAPALLAR'!H86)</f>
        <v>0</v>
      </c>
      <c r="I86" s="109">
        <f>SUM('IM CABILDO'!I86+'IM CALERA'!I86+'IM CON CON'!I86+'IM HIJUELAS'!I86+'IM LA CRUZ'!I86+'IM LA LIGUA'!I86+'IM LIMACHE'!I86+'IM NOGALES'!I86+'IM OLMUE'!I86+'IM PAPUDO'!I86+'IM PETORCA'!I86+'IM PUCHUNCAVI'!I86+'IM QUILLOTA'!I86+'IM QUILPUE'!I86+'IM QUINTERO'!I86+'IM VILLA ALEMANA'!I86+'IM VIÑA DEL MAR'!I86+'IM ZAPALLAR'!I86)</f>
        <v>0</v>
      </c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4"/>
        <v>0</v>
      </c>
      <c r="T86" s="111">
        <f t="shared" si="5"/>
        <v>0</v>
      </c>
      <c r="U86" s="220"/>
      <c r="V86" s="245">
        <f t="shared" si="7"/>
        <v>0</v>
      </c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2"/>
    </row>
    <row r="87" spans="1:36" s="125" customFormat="1" ht="30.75" hidden="1" customHeight="1" thickBot="1" x14ac:dyDescent="0.3">
      <c r="A87" s="211"/>
      <c r="B87" s="112">
        <v>60</v>
      </c>
      <c r="C87" s="94" t="s">
        <v>102</v>
      </c>
      <c r="D87" s="106"/>
      <c r="E87" s="107">
        <f>+'IM CABILDO'!E87+'IM CALERA'!E87+'IM CON CON'!E87+'IM HIJUELAS'!E87+'IM LA CRUZ'!E87+'IM LA LIGUA'!E87+'IM LIMACHE'!E87+'IM NOGALES'!E87+'IM OLMUE'!E87+'IM PAPUDO'!E87+'IM PETORCA'!E87+'IM PUCHUNCAVI'!E87+'IM QUILLOTA'!E87+'IM QUILPUE'!E87+'IM QUINTERO'!E87+'IM VILLA ALEMANA'!E87+'IM VIÑA DEL MAR'!E87+'IM ZAPALLAR'!E87</f>
        <v>16375412</v>
      </c>
      <c r="F87" s="108">
        <f t="shared" si="6"/>
        <v>11462788</v>
      </c>
      <c r="G87" s="109">
        <f>+'IM CABILDO'!G87+'IM CALERA'!G87+'IM CON CON'!G87+'IM HIJUELAS'!G87+'IM LA CRUZ'!G87+'IM LA LIGUA'!G87+'IM LIMACHE'!G87+'IM NOGALES'!G87+'IM OLMUE'!G87+'IM PAPUDO'!G87+'IM PETORCA'!G87+'IM PUCHUNCAVI'!G87+'IM QUILLOTA'!G87+'IM QUILPUE'!G87+'IM QUINTERO'!G87+'IM VILLA ALEMANA'!G87+'IM VIÑA DEL MAR'!G87+'IM ZAPALLAR'!G87</f>
        <v>0</v>
      </c>
      <c r="H87" s="109">
        <f>SUM('IM CABILDO'!H87+'IM CALERA'!H87+'IM CON CON'!H87+'IM HIJUELAS'!H87+'IM LA CRUZ'!H87+'IM LA LIGUA'!H87+'IM LIMACHE'!H87+'IM NOGALES'!H87+'IM OLMUE'!H87+'IM PAPUDO'!H87+'IM PETORCA'!H87+'IM PUCHUNCAVI'!H87+'IM QUILLOTA'!H87+'IM QUILPUE'!H87+'IM QUINTERO'!H87+'IM VILLA ALEMANA'!H87+'IM VIÑA DEL MAR'!H87+'IM ZAPALLAR'!H87)</f>
        <v>0</v>
      </c>
      <c r="I87" s="109">
        <f>SUM('IM CABILDO'!I87+'IM CALERA'!I87+'IM CON CON'!I87+'IM HIJUELAS'!I87+'IM LA CRUZ'!I87+'IM LA LIGUA'!I87+'IM LIMACHE'!I87+'IM NOGALES'!I87+'IM OLMUE'!I87+'IM PAPUDO'!I87+'IM PETORCA'!I87+'IM PUCHUNCAVI'!I87+'IM QUILLOTA'!I87+'IM QUILPUE'!I87+'IM QUINTERO'!I87+'IM VILLA ALEMANA'!I87+'IM VIÑA DEL MAR'!I87+'IM ZAPALLAR'!I87)</f>
        <v>11462788</v>
      </c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4"/>
        <v>11462788</v>
      </c>
      <c r="T87" s="111">
        <f t="shared" si="5"/>
        <v>0</v>
      </c>
      <c r="U87" s="220"/>
      <c r="V87" s="245">
        <f t="shared" si="7"/>
        <v>4912624</v>
      </c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  <c r="AG87" s="220"/>
      <c r="AH87" s="220"/>
      <c r="AI87" s="220"/>
      <c r="AJ87" s="222"/>
    </row>
    <row r="88" spans="1:36" s="125" customFormat="1" ht="18.75" thickBot="1" x14ac:dyDescent="0.3">
      <c r="A88" s="211"/>
      <c r="B88" s="112">
        <v>39</v>
      </c>
      <c r="C88" s="94" t="s">
        <v>103</v>
      </c>
      <c r="D88" s="106"/>
      <c r="E88" s="107">
        <f>+'IM CABILDO'!E88+'IM CALERA'!E88+'IM CON CON'!E88+'IM HIJUELAS'!E88+'IM LA CRUZ'!E88+'IM LA LIGUA'!E88+'IM LIMACHE'!E88+'IM NOGALES'!E88+'IM OLMUE'!E88+'IM PAPUDO'!E88+'IM PETORCA'!E88+'IM PUCHUNCAVI'!E88+'IM QUILLOTA'!E88+'IM QUILPUE'!E88+'IM QUINTERO'!E88+'IM VILLA ALEMANA'!E88+'IM VIÑA DEL MAR'!E88+'IM ZAPALLAR'!E88</f>
        <v>131253441</v>
      </c>
      <c r="F88" s="108">
        <f t="shared" si="6"/>
        <v>48578573</v>
      </c>
      <c r="G88" s="109">
        <f>+'IM CABILDO'!G88+'IM CALERA'!G88+'IM CON CON'!G88+'IM HIJUELAS'!G88+'IM LA CRUZ'!G88+'IM LA LIGUA'!G88+'IM LIMACHE'!G88+'IM NOGALES'!G88+'IM OLMUE'!G88+'IM PAPUDO'!G88+'IM PETORCA'!G88+'IM PUCHUNCAVI'!G88+'IM QUILLOTA'!G88+'IM QUILPUE'!G88+'IM QUINTERO'!G88+'IM VILLA ALEMANA'!G88+'IM VIÑA DEL MAR'!G88+'IM ZAPALLAR'!G88</f>
        <v>0</v>
      </c>
      <c r="H88" s="109">
        <f>SUM('IM CABILDO'!H88+'IM CALERA'!H88+'IM CON CON'!H88+'IM HIJUELAS'!H88+'IM LA CRUZ'!H88+'IM LA LIGUA'!H88+'IM LIMACHE'!H88+'IM NOGALES'!H88+'IM OLMUE'!H88+'IM PAPUDO'!H88+'IM PETORCA'!H88+'IM PUCHUNCAVI'!H88+'IM QUILLOTA'!H88+'IM QUILPUE'!H88+'IM QUINTERO'!H88+'IM VILLA ALEMANA'!H88+'IM VIÑA DEL MAR'!H88+'IM ZAPALLAR'!H88)</f>
        <v>0</v>
      </c>
      <c r="I88" s="109">
        <f>SUM('IM CABILDO'!I88+'IM CALERA'!I88+'IM CON CON'!I88+'IM HIJUELAS'!I88+'IM LA CRUZ'!I88+'IM LA LIGUA'!I88+'IM LIMACHE'!I88+'IM NOGALES'!I88+'IM OLMUE'!I88+'IM PAPUDO'!I88+'IM PETORCA'!I88+'IM PUCHUNCAVI'!I88+'IM QUILLOTA'!I88+'IM QUILPUE'!I88+'IM QUINTERO'!I88+'IM VILLA ALEMANA'!I88+'IM VIÑA DEL MAR'!I88+'IM ZAPALLAR'!I88)</f>
        <v>48578573</v>
      </c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4"/>
        <v>48578573</v>
      </c>
      <c r="T88" s="111">
        <f t="shared" si="5"/>
        <v>0</v>
      </c>
      <c r="U88" s="220"/>
      <c r="V88" s="245">
        <f t="shared" si="7"/>
        <v>82674868</v>
      </c>
      <c r="W88" s="220"/>
      <c r="X88" s="220"/>
      <c r="Y88" s="220"/>
      <c r="Z88" s="220"/>
      <c r="AA88" s="220"/>
      <c r="AB88" s="220"/>
      <c r="AC88" s="220"/>
      <c r="AD88" s="220"/>
      <c r="AE88" s="220"/>
      <c r="AF88" s="220"/>
      <c r="AG88" s="220"/>
      <c r="AH88" s="220"/>
      <c r="AI88" s="220"/>
      <c r="AJ88" s="222"/>
    </row>
    <row r="89" spans="1:36" s="125" customFormat="1" ht="18.75" thickBot="1" x14ac:dyDescent="0.3">
      <c r="A89" s="211"/>
      <c r="B89" s="112">
        <v>40</v>
      </c>
      <c r="C89" s="94" t="s">
        <v>104</v>
      </c>
      <c r="D89" s="106"/>
      <c r="E89" s="107">
        <f>+'IM CABILDO'!E89+'IM CALERA'!E89+'IM CON CON'!E89+'IM HIJUELAS'!E89+'IM LA CRUZ'!E89+'IM LA LIGUA'!E89+'IM LIMACHE'!E89+'IM NOGALES'!E89+'IM OLMUE'!E89+'IM PAPUDO'!E89+'IM PETORCA'!E89+'IM PUCHUNCAVI'!E89+'IM QUILLOTA'!E89+'IM QUILPUE'!E89+'IM QUINTERO'!E89+'IM VILLA ALEMANA'!E89+'IM VIÑA DEL MAR'!E89+'IM ZAPALLAR'!E89</f>
        <v>284654725</v>
      </c>
      <c r="F89" s="108">
        <f t="shared" si="6"/>
        <v>113701316</v>
      </c>
      <c r="G89" s="109">
        <f>+'IM CABILDO'!G89+'IM CALERA'!G89+'IM CON CON'!G89+'IM HIJUELAS'!G89+'IM LA CRUZ'!G89+'IM LA LIGUA'!G89+'IM LIMACHE'!G89+'IM NOGALES'!G89+'IM OLMUE'!G89+'IM PAPUDO'!G89+'IM PETORCA'!G89+'IM PUCHUNCAVI'!G89+'IM QUILLOTA'!G89+'IM QUILPUE'!G89+'IM QUINTERO'!G89+'IM VILLA ALEMANA'!G89+'IM VIÑA DEL MAR'!G89+'IM ZAPALLAR'!G89</f>
        <v>0</v>
      </c>
      <c r="H89" s="109">
        <f>SUM('IM CABILDO'!H89+'IM CALERA'!H89+'IM CON CON'!H89+'IM HIJUELAS'!H89+'IM LA CRUZ'!H89+'IM LA LIGUA'!H89+'IM LIMACHE'!H89+'IM NOGALES'!H89+'IM OLMUE'!H89+'IM PAPUDO'!H89+'IM PETORCA'!H89+'IM PUCHUNCAVI'!H89+'IM QUILLOTA'!H89+'IM QUILPUE'!H89+'IM QUINTERO'!H89+'IM VILLA ALEMANA'!H89+'IM VIÑA DEL MAR'!H89+'IM ZAPALLAR'!H89)</f>
        <v>0</v>
      </c>
      <c r="I89" s="109">
        <f>SUM('IM CABILDO'!I89+'IM CALERA'!I89+'IM CON CON'!I89+'IM HIJUELAS'!I89+'IM LA CRUZ'!I89+'IM LA LIGUA'!I89+'IM LIMACHE'!I89+'IM NOGALES'!I89+'IM OLMUE'!I89+'IM PAPUDO'!I89+'IM PETORCA'!I89+'IM PUCHUNCAVI'!I89+'IM QUILLOTA'!I89+'IM QUILPUE'!I89+'IM QUINTERO'!I89+'IM VILLA ALEMANA'!I89+'IM VIÑA DEL MAR'!I89+'IM ZAPALLAR'!I89)</f>
        <v>113701316</v>
      </c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4"/>
        <v>113701316</v>
      </c>
      <c r="T89" s="111">
        <f t="shared" si="5"/>
        <v>0</v>
      </c>
      <c r="U89" s="220"/>
      <c r="V89" s="245">
        <f t="shared" si="7"/>
        <v>170953409</v>
      </c>
      <c r="W89" s="220"/>
      <c r="X89" s="220"/>
      <c r="Y89" s="220"/>
      <c r="Z89" s="220"/>
      <c r="AA89" s="220"/>
      <c r="AB89" s="220"/>
      <c r="AC89" s="220"/>
      <c r="AD89" s="220"/>
      <c r="AE89" s="220"/>
      <c r="AF89" s="220"/>
      <c r="AG89" s="220"/>
      <c r="AH89" s="220"/>
      <c r="AI89" s="220"/>
      <c r="AJ89" s="222"/>
    </row>
    <row r="90" spans="1:36" s="125" customFormat="1" ht="36.75" thickBot="1" x14ac:dyDescent="0.3">
      <c r="A90" s="223"/>
      <c r="B90" s="112">
        <v>41</v>
      </c>
      <c r="C90" s="94" t="s">
        <v>105</v>
      </c>
      <c r="D90" s="106"/>
      <c r="E90" s="107">
        <f>+'IM CABILDO'!E90+'IM CALERA'!E90+'IM CON CON'!E90+'IM HIJUELAS'!E90+'IM LA CRUZ'!E90+'IM LA LIGUA'!E90+'IM LIMACHE'!E90+'IM NOGALES'!E90+'IM OLMUE'!E90+'IM PAPUDO'!E90+'IM PETORCA'!E90+'IM PUCHUNCAVI'!E90+'IM QUILLOTA'!E90+'IM QUILPUE'!E90+'IM QUINTERO'!E90+'IM VILLA ALEMANA'!E90+'IM VIÑA DEL MAR'!E90+'IM ZAPALLAR'!E90</f>
        <v>44689002</v>
      </c>
      <c r="F90" s="108">
        <f t="shared" si="6"/>
        <v>0</v>
      </c>
      <c r="G90" s="109">
        <f>+'IM CABILDO'!G90+'IM CALERA'!G90+'IM CON CON'!G90+'IM HIJUELAS'!G90+'IM LA CRUZ'!G90+'IM LA LIGUA'!G90+'IM LIMACHE'!G90+'IM NOGALES'!G90+'IM OLMUE'!G90+'IM PAPUDO'!G90+'IM PETORCA'!G90+'IM PUCHUNCAVI'!G90+'IM QUILLOTA'!G90+'IM QUILPUE'!G90+'IM QUINTERO'!G90+'IM VILLA ALEMANA'!G90+'IM VIÑA DEL MAR'!G90+'IM ZAPALLAR'!G90</f>
        <v>0</v>
      </c>
      <c r="H90" s="109">
        <f>SUM('IM CABILDO'!H90+'IM CALERA'!H90+'IM CON CON'!H90+'IM HIJUELAS'!H90+'IM LA CRUZ'!H90+'IM LA LIGUA'!H90+'IM LIMACHE'!H90+'IM NOGALES'!H90+'IM OLMUE'!H90+'IM PAPUDO'!H90+'IM PETORCA'!H90+'IM PUCHUNCAVI'!H90+'IM QUILLOTA'!H90+'IM QUILPUE'!H90+'IM QUINTERO'!H90+'IM VILLA ALEMANA'!H90+'IM VIÑA DEL MAR'!H90+'IM ZAPALLAR'!H90)</f>
        <v>0</v>
      </c>
      <c r="I90" s="109">
        <f>SUM('IM CABILDO'!I90+'IM CALERA'!I90+'IM CON CON'!I90+'IM HIJUELAS'!I90+'IM LA CRUZ'!I90+'IM LA LIGUA'!I90+'IM LIMACHE'!I90+'IM NOGALES'!I90+'IM OLMUE'!I90+'IM PAPUDO'!I90+'IM PETORCA'!I90+'IM PUCHUNCAVI'!I90+'IM QUILLOTA'!I90+'IM QUILPUE'!I90+'IM QUINTERO'!I90+'IM VILLA ALEMANA'!I90+'IM VIÑA DEL MAR'!I90+'IM ZAPALLAR'!I90)</f>
        <v>0</v>
      </c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4"/>
        <v>0</v>
      </c>
      <c r="T90" s="111">
        <f t="shared" si="5"/>
        <v>0</v>
      </c>
      <c r="U90" s="220"/>
      <c r="V90" s="245">
        <f t="shared" si="7"/>
        <v>44689002</v>
      </c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2"/>
    </row>
    <row r="91" spans="1:36" s="125" customFormat="1" ht="18.75" thickBot="1" x14ac:dyDescent="0.3">
      <c r="A91" s="211"/>
      <c r="B91" s="112">
        <v>42</v>
      </c>
      <c r="C91" s="94" t="s">
        <v>106</v>
      </c>
      <c r="D91" s="106"/>
      <c r="E91" s="107">
        <f>+'IM CABILDO'!E91+'IM CALERA'!E91+'IM CON CON'!E91+'IM HIJUELAS'!E91+'IM LA CRUZ'!E91+'IM LA LIGUA'!E91+'IM LIMACHE'!E91+'IM NOGALES'!E91+'IM OLMUE'!E91+'IM PAPUDO'!E91+'IM PETORCA'!E91+'IM PUCHUNCAVI'!E91+'IM QUILLOTA'!E91+'IM QUILPUE'!E91+'IM QUINTERO'!E91+'IM VILLA ALEMANA'!E91+'IM VIÑA DEL MAR'!E91+'IM ZAPALLAR'!E91</f>
        <v>0</v>
      </c>
      <c r="F91" s="108">
        <f t="shared" si="6"/>
        <v>0</v>
      </c>
      <c r="G91" s="109">
        <f>+'IM CABILDO'!G91+'IM CALERA'!G91+'IM CON CON'!G91+'IM HIJUELAS'!G91+'IM LA CRUZ'!G91+'IM LA LIGUA'!G91+'IM LIMACHE'!G91+'IM NOGALES'!G91+'IM OLMUE'!G91+'IM PAPUDO'!G91+'IM PETORCA'!G91+'IM PUCHUNCAVI'!G91+'IM QUILLOTA'!G91+'IM QUILPUE'!G91+'IM QUINTERO'!G91+'IM VILLA ALEMANA'!G91+'IM VIÑA DEL MAR'!G91+'IM ZAPALLAR'!G91</f>
        <v>0</v>
      </c>
      <c r="H91" s="109">
        <f>SUM('IM CABILDO'!H91+'IM CALERA'!H91+'IM CON CON'!H91+'IM HIJUELAS'!H91+'IM LA CRUZ'!H91+'IM LA LIGUA'!H91+'IM LIMACHE'!H91+'IM NOGALES'!H91+'IM OLMUE'!H91+'IM PAPUDO'!H91+'IM PETORCA'!H91+'IM PUCHUNCAVI'!H91+'IM QUILLOTA'!H91+'IM QUILPUE'!H91+'IM QUINTERO'!H91+'IM VILLA ALEMANA'!H91+'IM VIÑA DEL MAR'!H91+'IM ZAPALLAR'!H91)</f>
        <v>0</v>
      </c>
      <c r="I91" s="109">
        <f>SUM('IM CABILDO'!I91+'IM CALERA'!I91+'IM CON CON'!I91+'IM HIJUELAS'!I91+'IM LA CRUZ'!I91+'IM LA LIGUA'!I91+'IM LIMACHE'!I91+'IM NOGALES'!I91+'IM OLMUE'!I91+'IM PAPUDO'!I91+'IM PETORCA'!I91+'IM PUCHUNCAVI'!I91+'IM QUILLOTA'!I91+'IM QUILPUE'!I91+'IM QUINTERO'!I91+'IM VILLA ALEMANA'!I91+'IM VIÑA DEL MAR'!I91+'IM ZAPALLAR'!I91)</f>
        <v>0</v>
      </c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4"/>
        <v>0</v>
      </c>
      <c r="T91" s="111">
        <f t="shared" si="5"/>
        <v>0</v>
      </c>
      <c r="U91" s="220"/>
      <c r="V91" s="245">
        <f t="shared" si="7"/>
        <v>0</v>
      </c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2"/>
    </row>
    <row r="92" spans="1:36" s="125" customFormat="1" ht="30.75" hidden="1" customHeight="1" thickBot="1" x14ac:dyDescent="0.3">
      <c r="A92" s="211"/>
      <c r="B92" s="112">
        <v>31</v>
      </c>
      <c r="C92" s="94" t="s">
        <v>107</v>
      </c>
      <c r="D92" s="106"/>
      <c r="E92" s="107">
        <f>+'IM CABILDO'!E92+'IM CALERA'!E92+'IM CON CON'!E92+'IM HIJUELAS'!E92+'IM LA CRUZ'!E92+'IM LA LIGUA'!E92+'IM LIMACHE'!E92+'IM NOGALES'!E92+'IM OLMUE'!E92+'IM PAPUDO'!E92+'IM PETORCA'!E92+'IM PUCHUNCAVI'!E92+'IM QUILLOTA'!E92+'IM QUILPUE'!E92+'IM QUINTERO'!E92+'IM VILLA ALEMANA'!E92+'IM VIÑA DEL MAR'!E92+'IM ZAPALLAR'!E92</f>
        <v>0</v>
      </c>
      <c r="F92" s="108">
        <f t="shared" si="6"/>
        <v>0</v>
      </c>
      <c r="G92" s="109">
        <f>+'IM CABILDO'!G92+'IM CALERA'!G92+'IM CON CON'!G92+'IM HIJUELAS'!G92+'IM LA CRUZ'!G92+'IM LA LIGUA'!G92+'IM LIMACHE'!G92+'IM NOGALES'!G92+'IM OLMUE'!G92+'IM PAPUDO'!G92+'IM PETORCA'!G92+'IM PUCHUNCAVI'!G92+'IM QUILLOTA'!G92+'IM QUILPUE'!G92+'IM QUINTERO'!G92+'IM VILLA ALEMANA'!G92+'IM VIÑA DEL MAR'!G92+'IM ZAPALLAR'!G92</f>
        <v>0</v>
      </c>
      <c r="H92" s="109">
        <f>SUM('IM CABILDO'!H92+'IM CALERA'!H92+'IM CON CON'!H92+'IM HIJUELAS'!H92+'IM LA CRUZ'!H92+'IM LA LIGUA'!H92+'IM LIMACHE'!H92+'IM NOGALES'!H92+'IM OLMUE'!H92+'IM PAPUDO'!H92+'IM PETORCA'!H92+'IM PUCHUNCAVI'!H92+'IM QUILLOTA'!H92+'IM QUILPUE'!H92+'IM QUINTERO'!H92+'IM VILLA ALEMANA'!H92+'IM VIÑA DEL MAR'!H92+'IM ZAPALLAR'!H92)</f>
        <v>0</v>
      </c>
      <c r="I92" s="109">
        <f>SUM('IM CABILDO'!I92+'IM CALERA'!I92+'IM CON CON'!I92+'IM HIJUELAS'!I92+'IM LA CRUZ'!I92+'IM LA LIGUA'!I92+'IM LIMACHE'!I92+'IM NOGALES'!I92+'IM OLMUE'!I92+'IM PAPUDO'!I92+'IM PETORCA'!I92+'IM PUCHUNCAVI'!I92+'IM QUILLOTA'!I92+'IM QUILPUE'!I92+'IM QUINTERO'!I92+'IM VILLA ALEMANA'!I92+'IM VIÑA DEL MAR'!I92+'IM ZAPALLAR'!I92)</f>
        <v>0</v>
      </c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4"/>
        <v>0</v>
      </c>
      <c r="T92" s="111">
        <f t="shared" si="5"/>
        <v>0</v>
      </c>
      <c r="U92" s="220"/>
      <c r="V92" s="245">
        <f t="shared" si="7"/>
        <v>0</v>
      </c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2"/>
    </row>
    <row r="93" spans="1:36" s="125" customFormat="1" ht="18.75" thickBot="1" x14ac:dyDescent="0.3">
      <c r="A93" s="211"/>
      <c r="B93" s="112">
        <v>43</v>
      </c>
      <c r="C93" s="94" t="s">
        <v>108</v>
      </c>
      <c r="D93" s="106"/>
      <c r="E93" s="107">
        <f>+'IM CABILDO'!E93+'IM CALERA'!E93+'IM CON CON'!E93+'IM HIJUELAS'!E93+'IM LA CRUZ'!E93+'IM LA LIGUA'!E93+'IM LIMACHE'!E93+'IM NOGALES'!E93+'IM OLMUE'!E93+'IM PAPUDO'!E93+'IM PETORCA'!E93+'IM PUCHUNCAVI'!E93+'IM QUILLOTA'!E93+'IM QUILPUE'!E93+'IM QUINTERO'!E93+'IM VILLA ALEMANA'!E93+'IM VIÑA DEL MAR'!E93+'IM ZAPALLAR'!E93</f>
        <v>0</v>
      </c>
      <c r="F93" s="108">
        <f t="shared" si="6"/>
        <v>0</v>
      </c>
      <c r="G93" s="109">
        <f>+'IM CABILDO'!G93+'IM CALERA'!G93+'IM CON CON'!G93+'IM HIJUELAS'!G93+'IM LA CRUZ'!G93+'IM LA LIGUA'!G93+'IM LIMACHE'!G93+'IM NOGALES'!G93+'IM OLMUE'!G93+'IM PAPUDO'!G93+'IM PETORCA'!G93+'IM PUCHUNCAVI'!G93+'IM QUILLOTA'!G93+'IM QUILPUE'!G93+'IM QUINTERO'!G93+'IM VILLA ALEMANA'!G93+'IM VIÑA DEL MAR'!G93+'IM ZAPALLAR'!G93</f>
        <v>0</v>
      </c>
      <c r="H93" s="109">
        <f>SUM('IM CABILDO'!H93+'IM CALERA'!H93+'IM CON CON'!H93+'IM HIJUELAS'!H93+'IM LA CRUZ'!H93+'IM LA LIGUA'!H93+'IM LIMACHE'!H93+'IM NOGALES'!H93+'IM OLMUE'!H93+'IM PAPUDO'!H93+'IM PETORCA'!H93+'IM PUCHUNCAVI'!H93+'IM QUILLOTA'!H93+'IM QUILPUE'!H93+'IM QUINTERO'!H93+'IM VILLA ALEMANA'!H93+'IM VIÑA DEL MAR'!H93+'IM ZAPALLAR'!H93)</f>
        <v>0</v>
      </c>
      <c r="I93" s="109">
        <f>SUM('IM CABILDO'!I93+'IM CALERA'!I93+'IM CON CON'!I93+'IM HIJUELAS'!I93+'IM LA CRUZ'!I93+'IM LA LIGUA'!I93+'IM LIMACHE'!I93+'IM NOGALES'!I93+'IM OLMUE'!I93+'IM PAPUDO'!I93+'IM PETORCA'!I93+'IM PUCHUNCAVI'!I93+'IM QUILLOTA'!I93+'IM QUILPUE'!I93+'IM QUINTERO'!I93+'IM VILLA ALEMANA'!I93+'IM VIÑA DEL MAR'!I93+'IM ZAPALLAR'!I93)</f>
        <v>0</v>
      </c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4"/>
        <v>0</v>
      </c>
      <c r="T93" s="111">
        <f t="shared" si="5"/>
        <v>0</v>
      </c>
      <c r="U93" s="220"/>
      <c r="V93" s="245">
        <f t="shared" si="7"/>
        <v>0</v>
      </c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2"/>
    </row>
    <row r="94" spans="1:36" s="125" customFormat="1" ht="30.75" hidden="1" customHeight="1" thickBot="1" x14ac:dyDescent="0.3">
      <c r="A94" s="223"/>
      <c r="B94" s="112">
        <v>32</v>
      </c>
      <c r="C94" s="94" t="s">
        <v>109</v>
      </c>
      <c r="D94" s="106"/>
      <c r="E94" s="107">
        <f>+'IM CABILDO'!E94+'IM CALERA'!E94+'IM CON CON'!E94+'IM HIJUELAS'!E94+'IM LA CRUZ'!E94+'IM LA LIGUA'!E94+'IM LIMACHE'!E94+'IM NOGALES'!E94+'IM OLMUE'!E94+'IM PAPUDO'!E94+'IM PETORCA'!E94+'IM PUCHUNCAVI'!E94+'IM QUILLOTA'!E94+'IM QUILPUE'!E94+'IM QUINTERO'!E94+'IM VILLA ALEMANA'!E94+'IM VIÑA DEL MAR'!E94+'IM ZAPALLAR'!E94</f>
        <v>0</v>
      </c>
      <c r="F94" s="108">
        <f t="shared" si="6"/>
        <v>0</v>
      </c>
      <c r="G94" s="109">
        <f>+'IM CABILDO'!G94+'IM CALERA'!G94+'IM CON CON'!G94+'IM HIJUELAS'!G94+'IM LA CRUZ'!G94+'IM LA LIGUA'!G94+'IM LIMACHE'!G94+'IM NOGALES'!G94+'IM OLMUE'!G94+'IM PAPUDO'!G94+'IM PETORCA'!G94+'IM PUCHUNCAVI'!G94+'IM QUILLOTA'!G94+'IM QUILPUE'!G94+'IM QUINTERO'!G94+'IM VILLA ALEMANA'!G94+'IM VIÑA DEL MAR'!G94+'IM ZAPALLAR'!G94</f>
        <v>0</v>
      </c>
      <c r="H94" s="109">
        <f>SUM('IM CABILDO'!H94+'IM CALERA'!H94+'IM CON CON'!H94+'IM HIJUELAS'!H94+'IM LA CRUZ'!H94+'IM LA LIGUA'!H94+'IM LIMACHE'!H94+'IM NOGALES'!H94+'IM OLMUE'!H94+'IM PAPUDO'!H94+'IM PETORCA'!H94+'IM PUCHUNCAVI'!H94+'IM QUILLOTA'!H94+'IM QUILPUE'!H94+'IM QUINTERO'!H94+'IM VILLA ALEMANA'!H94+'IM VIÑA DEL MAR'!H94+'IM ZAPALLAR'!H94)</f>
        <v>0</v>
      </c>
      <c r="I94" s="109">
        <f>SUM('IM CABILDO'!I94+'IM CALERA'!I94+'IM CON CON'!I94+'IM HIJUELAS'!I94+'IM LA CRUZ'!I94+'IM LA LIGUA'!I94+'IM LIMACHE'!I94+'IM NOGALES'!I94+'IM OLMUE'!I94+'IM PAPUDO'!I94+'IM PETORCA'!I94+'IM PUCHUNCAVI'!I94+'IM QUILLOTA'!I94+'IM QUILPUE'!I94+'IM QUINTERO'!I94+'IM VILLA ALEMANA'!I94+'IM VIÑA DEL MAR'!I94+'IM ZAPALLAR'!I94)</f>
        <v>0</v>
      </c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4"/>
        <v>0</v>
      </c>
      <c r="T94" s="111">
        <f t="shared" si="5"/>
        <v>0</v>
      </c>
      <c r="U94" s="220"/>
      <c r="V94" s="245">
        <f t="shared" si="7"/>
        <v>0</v>
      </c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2"/>
    </row>
    <row r="95" spans="1:36" s="125" customFormat="1" ht="30.75" hidden="1" customHeight="1" thickBot="1" x14ac:dyDescent="0.3">
      <c r="A95" s="211"/>
      <c r="B95" s="112">
        <v>33</v>
      </c>
      <c r="C95" s="94" t="s">
        <v>110</v>
      </c>
      <c r="D95" s="106"/>
      <c r="E95" s="107">
        <f>+'IM CABILDO'!E95+'IM CALERA'!E95+'IM CON CON'!E95+'IM HIJUELAS'!E95+'IM LA CRUZ'!E95+'IM LA LIGUA'!E95+'IM LIMACHE'!E95+'IM NOGALES'!E95+'IM OLMUE'!E95+'IM PAPUDO'!E95+'IM PETORCA'!E95+'IM PUCHUNCAVI'!E95+'IM QUILLOTA'!E95+'IM QUILPUE'!E95+'IM QUINTERO'!E95+'IM VILLA ALEMANA'!E95+'IM VIÑA DEL MAR'!E95+'IM ZAPALLAR'!E95</f>
        <v>386552420</v>
      </c>
      <c r="F95" s="108">
        <f t="shared" si="6"/>
        <v>68580376</v>
      </c>
      <c r="G95" s="109">
        <f>+'IM CABILDO'!G95+'IM CALERA'!G95+'IM CON CON'!G95+'IM HIJUELAS'!G95+'IM LA CRUZ'!G95+'IM LA LIGUA'!G95+'IM LIMACHE'!G95+'IM NOGALES'!G95+'IM OLMUE'!G95+'IM PAPUDO'!G95+'IM PETORCA'!G95+'IM PUCHUNCAVI'!G95+'IM QUILLOTA'!G95+'IM QUILPUE'!G95+'IM QUINTERO'!G95+'IM VILLA ALEMANA'!G95+'IM VIÑA DEL MAR'!G95+'IM ZAPALLAR'!G95</f>
        <v>0</v>
      </c>
      <c r="H95" s="109">
        <f>SUM('IM CABILDO'!H95+'IM CALERA'!H95+'IM CON CON'!H95+'IM HIJUELAS'!H95+'IM LA CRUZ'!H95+'IM LA LIGUA'!H95+'IM LIMACHE'!H95+'IM NOGALES'!H95+'IM OLMUE'!H95+'IM PAPUDO'!H95+'IM PETORCA'!H95+'IM PUCHUNCAVI'!H95+'IM QUILLOTA'!H95+'IM QUILPUE'!H95+'IM QUINTERO'!H95+'IM VILLA ALEMANA'!H95+'IM VIÑA DEL MAR'!H95+'IM ZAPALLAR'!H95)</f>
        <v>0</v>
      </c>
      <c r="I95" s="109">
        <f>SUM('IM CABILDO'!I95+'IM CALERA'!I95+'IM CON CON'!I95+'IM HIJUELAS'!I95+'IM LA CRUZ'!I95+'IM LA LIGUA'!I95+'IM LIMACHE'!I95+'IM NOGALES'!I95+'IM OLMUE'!I95+'IM PAPUDO'!I95+'IM PETORCA'!I95+'IM PUCHUNCAVI'!I95+'IM QUILLOTA'!I95+'IM QUILPUE'!I95+'IM QUINTERO'!I95+'IM VILLA ALEMANA'!I95+'IM VIÑA DEL MAR'!I95+'IM ZAPALLAR'!I95)</f>
        <v>68580376</v>
      </c>
      <c r="J95" s="116"/>
      <c r="K95" s="115"/>
      <c r="L95" s="115"/>
      <c r="M95" s="115"/>
      <c r="N95" s="115"/>
      <c r="O95" s="115"/>
      <c r="P95" s="115"/>
      <c r="Q95" s="115"/>
      <c r="R95" s="115"/>
      <c r="S95" s="117">
        <f t="shared" si="4"/>
        <v>68580376</v>
      </c>
      <c r="T95" s="111">
        <f t="shared" si="5"/>
        <v>0</v>
      </c>
      <c r="U95" s="220"/>
      <c r="V95" s="245">
        <f t="shared" si="7"/>
        <v>317972044</v>
      </c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2"/>
    </row>
    <row r="96" spans="1:36" s="125" customFormat="1" ht="30.75" hidden="1" customHeight="1" thickBot="1" x14ac:dyDescent="0.3">
      <c r="A96" s="211"/>
      <c r="B96" s="112">
        <v>67</v>
      </c>
      <c r="C96" s="94" t="s">
        <v>111</v>
      </c>
      <c r="D96" s="106"/>
      <c r="E96" s="107">
        <f>+'IM CABILDO'!E96+'IM CALERA'!E96+'IM CON CON'!E96+'IM HIJUELAS'!E96+'IM LA CRUZ'!E96+'IM LA LIGUA'!E96+'IM LIMACHE'!E96+'IM NOGALES'!E96+'IM OLMUE'!E96+'IM PAPUDO'!E96+'IM PETORCA'!E96+'IM PUCHUNCAVI'!E96+'IM QUILLOTA'!E96+'IM QUILPUE'!E96+'IM QUINTERO'!E96+'IM VILLA ALEMANA'!E96+'IM VIÑA DEL MAR'!E96+'IM ZAPALLAR'!E96</f>
        <v>428917126</v>
      </c>
      <c r="F96" s="108">
        <f t="shared" si="6"/>
        <v>52652555</v>
      </c>
      <c r="G96" s="109">
        <f>+'IM CABILDO'!G96+'IM CALERA'!G96+'IM CON CON'!G96+'IM HIJUELAS'!G96+'IM LA CRUZ'!G96+'IM LA LIGUA'!G96+'IM LIMACHE'!G96+'IM NOGALES'!G96+'IM OLMUE'!G96+'IM PAPUDO'!G96+'IM PETORCA'!G96+'IM PUCHUNCAVI'!G96+'IM QUILLOTA'!G96+'IM QUILPUE'!G96+'IM QUINTERO'!G96+'IM VILLA ALEMANA'!G96+'IM VIÑA DEL MAR'!G96+'IM ZAPALLAR'!G96</f>
        <v>0</v>
      </c>
      <c r="H96" s="109">
        <f>SUM('IM CABILDO'!H96+'IM CALERA'!H96+'IM CON CON'!H96+'IM HIJUELAS'!H96+'IM LA CRUZ'!H96+'IM LA LIGUA'!H96+'IM LIMACHE'!H96+'IM NOGALES'!H96+'IM OLMUE'!H96+'IM PAPUDO'!H96+'IM PETORCA'!H96+'IM PUCHUNCAVI'!H96+'IM QUILLOTA'!H96+'IM QUILPUE'!H96+'IM QUINTERO'!H96+'IM VILLA ALEMANA'!H96+'IM VIÑA DEL MAR'!H96+'IM ZAPALLAR'!H96)</f>
        <v>0</v>
      </c>
      <c r="I96" s="109">
        <f>SUM('IM CABILDO'!I96+'IM CALERA'!I96+'IM CON CON'!I96+'IM HIJUELAS'!I96+'IM LA CRUZ'!I96+'IM LA LIGUA'!I96+'IM LIMACHE'!I96+'IM NOGALES'!I96+'IM OLMUE'!I96+'IM PAPUDO'!I96+'IM PETORCA'!I96+'IM PUCHUNCAVI'!I96+'IM QUILLOTA'!I96+'IM QUILPUE'!I96+'IM QUINTERO'!I96+'IM VILLA ALEMANA'!I96+'IM VIÑA DEL MAR'!I96+'IM ZAPALLAR'!I96)</f>
        <v>52652555</v>
      </c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4"/>
        <v>52652555</v>
      </c>
      <c r="T96" s="111">
        <f t="shared" si="5"/>
        <v>0</v>
      </c>
      <c r="U96" s="220"/>
      <c r="V96" s="245">
        <f t="shared" si="7"/>
        <v>376264571</v>
      </c>
      <c r="W96" s="220"/>
      <c r="X96" s="220"/>
      <c r="Y96" s="220"/>
      <c r="Z96" s="220"/>
      <c r="AA96" s="220"/>
      <c r="AB96" s="220"/>
      <c r="AC96" s="220"/>
      <c r="AD96" s="220"/>
      <c r="AE96" s="220"/>
      <c r="AF96" s="220"/>
      <c r="AG96" s="220"/>
      <c r="AH96" s="220"/>
      <c r="AI96" s="220"/>
      <c r="AJ96" s="222"/>
    </row>
    <row r="97" spans="1:36" s="125" customFormat="1" ht="30.75" hidden="1" customHeight="1" thickBot="1" x14ac:dyDescent="0.3">
      <c r="A97" s="211"/>
      <c r="B97" s="112">
        <v>68</v>
      </c>
      <c r="C97" s="94" t="s">
        <v>112</v>
      </c>
      <c r="D97" s="106"/>
      <c r="E97" s="107">
        <f>+'IM CABILDO'!E97+'IM CALERA'!E97+'IM CON CON'!E97+'IM HIJUELAS'!E97+'IM LA CRUZ'!E97+'IM LA LIGUA'!E97+'IM LIMACHE'!E97+'IM NOGALES'!E97+'IM OLMUE'!E97+'IM PAPUDO'!E97+'IM PETORCA'!E97+'IM PUCHUNCAVI'!E97+'IM QUILLOTA'!E97+'IM QUILPUE'!E97+'IM QUINTERO'!E97+'IM VILLA ALEMANA'!E97+'IM VIÑA DEL MAR'!E97+'IM ZAPALLAR'!E97</f>
        <v>0</v>
      </c>
      <c r="F97" s="108">
        <f t="shared" si="6"/>
        <v>0</v>
      </c>
      <c r="G97" s="109">
        <f>+'IM CABILDO'!G97+'IM CALERA'!G97+'IM CON CON'!G97+'IM HIJUELAS'!G97+'IM LA CRUZ'!G97+'IM LA LIGUA'!G97+'IM LIMACHE'!G97+'IM NOGALES'!G97+'IM OLMUE'!G97+'IM PAPUDO'!G97+'IM PETORCA'!G97+'IM PUCHUNCAVI'!G97+'IM QUILLOTA'!G97+'IM QUILPUE'!G97+'IM QUINTERO'!G97+'IM VILLA ALEMANA'!G97+'IM VIÑA DEL MAR'!G97+'IM ZAPALLAR'!G97</f>
        <v>0</v>
      </c>
      <c r="H97" s="109">
        <f>SUM('IM CABILDO'!H97+'IM CALERA'!H97+'IM CON CON'!H97+'IM HIJUELAS'!H97+'IM LA CRUZ'!H97+'IM LA LIGUA'!H97+'IM LIMACHE'!H97+'IM NOGALES'!H97+'IM OLMUE'!H97+'IM PAPUDO'!H97+'IM PETORCA'!H97+'IM PUCHUNCAVI'!H97+'IM QUILLOTA'!H97+'IM QUILPUE'!H97+'IM QUINTERO'!H97+'IM VILLA ALEMANA'!H97+'IM VIÑA DEL MAR'!H97+'IM ZAPALLAR'!H97)</f>
        <v>0</v>
      </c>
      <c r="I97" s="109">
        <f>SUM('IM CABILDO'!I97+'IM CALERA'!I97+'IM CON CON'!I97+'IM HIJUELAS'!I97+'IM LA CRUZ'!I97+'IM LA LIGUA'!I97+'IM LIMACHE'!I97+'IM NOGALES'!I97+'IM OLMUE'!I97+'IM PAPUDO'!I97+'IM PETORCA'!I97+'IM PUCHUNCAVI'!I97+'IM QUILLOTA'!I97+'IM QUILPUE'!I97+'IM QUINTERO'!I97+'IM VILLA ALEMANA'!I97+'IM VIÑA DEL MAR'!I97+'IM ZAPALLAR'!I97)</f>
        <v>0</v>
      </c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4"/>
        <v>0</v>
      </c>
      <c r="T97" s="111">
        <f t="shared" si="5"/>
        <v>0</v>
      </c>
      <c r="U97" s="220"/>
      <c r="V97" s="245">
        <f t="shared" si="7"/>
        <v>0</v>
      </c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2"/>
    </row>
    <row r="98" spans="1:36" s="125" customFormat="1" ht="36.75" thickBot="1" x14ac:dyDescent="0.3">
      <c r="A98" s="211"/>
      <c r="B98" s="112">
        <v>44</v>
      </c>
      <c r="C98" s="94" t="s">
        <v>113</v>
      </c>
      <c r="D98" s="106"/>
      <c r="E98" s="107">
        <f>+'IM CABILDO'!E98+'IM CALERA'!E98+'IM CON CON'!E98+'IM HIJUELAS'!E98+'IM LA CRUZ'!E98+'IM LA LIGUA'!E98+'IM LIMACHE'!E98+'IM NOGALES'!E98+'IM OLMUE'!E98+'IM PAPUDO'!E98+'IM PETORCA'!E98+'IM PUCHUNCAVI'!E98+'IM QUILLOTA'!E98+'IM QUILPUE'!E98+'IM QUINTERO'!E98+'IM VILLA ALEMANA'!E98+'IM VIÑA DEL MAR'!E98+'IM ZAPALLAR'!E98</f>
        <v>66713170</v>
      </c>
      <c r="F98" s="108">
        <f t="shared" si="6"/>
        <v>46699218</v>
      </c>
      <c r="G98" s="109">
        <f>+'IM CABILDO'!G98+'IM CALERA'!G98+'IM CON CON'!G98+'IM HIJUELAS'!G98+'IM LA CRUZ'!G98+'IM LA LIGUA'!G98+'IM LIMACHE'!G98+'IM NOGALES'!G98+'IM OLMUE'!G98+'IM PAPUDO'!G98+'IM PETORCA'!G98+'IM PUCHUNCAVI'!G98+'IM QUILLOTA'!G98+'IM QUILPUE'!G98+'IM QUINTERO'!G98+'IM VILLA ALEMANA'!G98+'IM VIÑA DEL MAR'!G98+'IM ZAPALLAR'!G98</f>
        <v>0</v>
      </c>
      <c r="H98" s="109">
        <f>SUM('IM CABILDO'!H98+'IM CALERA'!H98+'IM CON CON'!H98+'IM HIJUELAS'!H98+'IM LA CRUZ'!H98+'IM LA LIGUA'!H98+'IM LIMACHE'!H98+'IM NOGALES'!H98+'IM OLMUE'!H98+'IM PAPUDO'!H98+'IM PETORCA'!H98+'IM PUCHUNCAVI'!H98+'IM QUILLOTA'!H98+'IM QUILPUE'!H98+'IM QUINTERO'!H98+'IM VILLA ALEMANA'!H98+'IM VIÑA DEL MAR'!H98+'IM ZAPALLAR'!H98)</f>
        <v>0</v>
      </c>
      <c r="I98" s="109">
        <f>SUM('IM CABILDO'!I98+'IM CALERA'!I98+'IM CON CON'!I98+'IM HIJUELAS'!I98+'IM LA CRUZ'!I98+'IM LA LIGUA'!I98+'IM LIMACHE'!I98+'IM NOGALES'!I98+'IM OLMUE'!I98+'IM PAPUDO'!I98+'IM PETORCA'!I98+'IM PUCHUNCAVI'!I98+'IM QUILLOTA'!I98+'IM QUILPUE'!I98+'IM QUINTERO'!I98+'IM VILLA ALEMANA'!I98+'IM VIÑA DEL MAR'!I98+'IM ZAPALLAR'!I98)</f>
        <v>46699218</v>
      </c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4"/>
        <v>46699218</v>
      </c>
      <c r="T98" s="111">
        <f t="shared" si="5"/>
        <v>0</v>
      </c>
      <c r="U98" s="220"/>
      <c r="V98" s="245">
        <f t="shared" si="7"/>
        <v>20013952</v>
      </c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2"/>
    </row>
    <row r="99" spans="1:36" s="125" customFormat="1" ht="18.75" thickBot="1" x14ac:dyDescent="0.3">
      <c r="A99" s="211"/>
      <c r="B99" s="112">
        <v>45</v>
      </c>
      <c r="C99" s="94" t="s">
        <v>114</v>
      </c>
      <c r="D99" s="106"/>
      <c r="E99" s="107">
        <f>+'IM CABILDO'!E99+'IM CALERA'!E99+'IM CON CON'!E99+'IM HIJUELAS'!E99+'IM LA CRUZ'!E99+'IM LA LIGUA'!E99+'IM LIMACHE'!E99+'IM NOGALES'!E99+'IM OLMUE'!E99+'IM PAPUDO'!E99+'IM PETORCA'!E99+'IM PUCHUNCAVI'!E99+'IM QUILLOTA'!E99+'IM QUILPUE'!E99+'IM QUINTERO'!E99+'IM VILLA ALEMANA'!E99+'IM VIÑA DEL MAR'!E99+'IM ZAPALLAR'!E99</f>
        <v>63747830</v>
      </c>
      <c r="F99" s="108">
        <f t="shared" si="6"/>
        <v>27130023</v>
      </c>
      <c r="G99" s="109">
        <f>+'IM CABILDO'!G99+'IM CALERA'!G99+'IM CON CON'!G99+'IM HIJUELAS'!G99+'IM LA CRUZ'!G99+'IM LA LIGUA'!G99+'IM LIMACHE'!G99+'IM NOGALES'!G99+'IM OLMUE'!G99+'IM PAPUDO'!G99+'IM PETORCA'!G99+'IM PUCHUNCAVI'!G99+'IM QUILLOTA'!G99+'IM QUILPUE'!G99+'IM QUINTERO'!G99+'IM VILLA ALEMANA'!G99+'IM VIÑA DEL MAR'!G99+'IM ZAPALLAR'!G99</f>
        <v>0</v>
      </c>
      <c r="H99" s="109">
        <f>SUM('IM CABILDO'!H99+'IM CALERA'!H99+'IM CON CON'!H99+'IM HIJUELAS'!H99+'IM LA CRUZ'!H99+'IM LA LIGUA'!H99+'IM LIMACHE'!H99+'IM NOGALES'!H99+'IM OLMUE'!H99+'IM PAPUDO'!H99+'IM PETORCA'!H99+'IM PUCHUNCAVI'!H99+'IM QUILLOTA'!H99+'IM QUILPUE'!H99+'IM QUINTERO'!H99+'IM VILLA ALEMANA'!H99+'IM VIÑA DEL MAR'!H99+'IM ZAPALLAR'!H99)</f>
        <v>0</v>
      </c>
      <c r="I99" s="109">
        <f>SUM('IM CABILDO'!I99+'IM CALERA'!I99+'IM CON CON'!I99+'IM HIJUELAS'!I99+'IM LA CRUZ'!I99+'IM LA LIGUA'!I99+'IM LIMACHE'!I99+'IM NOGALES'!I99+'IM OLMUE'!I99+'IM PAPUDO'!I99+'IM PETORCA'!I99+'IM PUCHUNCAVI'!I99+'IM QUILLOTA'!I99+'IM QUILPUE'!I99+'IM QUINTERO'!I99+'IM VILLA ALEMANA'!I99+'IM VIÑA DEL MAR'!I99+'IM ZAPALLAR'!I99)</f>
        <v>27130023</v>
      </c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4"/>
        <v>27130023</v>
      </c>
      <c r="T99" s="111">
        <f t="shared" si="5"/>
        <v>0</v>
      </c>
      <c r="U99" s="220"/>
      <c r="V99" s="245">
        <f t="shared" si="7"/>
        <v>36617807</v>
      </c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2"/>
    </row>
    <row r="100" spans="1:36" s="125" customFormat="1" ht="30.75" hidden="1" customHeight="1" thickBot="1" x14ac:dyDescent="0.3">
      <c r="A100" s="211"/>
      <c r="B100" s="112">
        <v>71</v>
      </c>
      <c r="C100" s="94" t="s">
        <v>115</v>
      </c>
      <c r="D100" s="106"/>
      <c r="E100" s="107">
        <f>+'IM CABILDO'!E100+'IM CALERA'!E100+'IM CON CON'!E100+'IM HIJUELAS'!E100+'IM LA CRUZ'!E100+'IM LA LIGUA'!E100+'IM LIMACHE'!E100+'IM NOGALES'!E100+'IM OLMUE'!E100+'IM PAPUDO'!E100+'IM PETORCA'!E100+'IM PUCHUNCAVI'!E100+'IM QUILLOTA'!E100+'IM QUILPUE'!E100+'IM QUINTERO'!E100+'IM VILLA ALEMANA'!E100+'IM VIÑA DEL MAR'!E100+'IM ZAPALLAR'!E100</f>
        <v>0</v>
      </c>
      <c r="F100" s="108">
        <f t="shared" si="6"/>
        <v>0</v>
      </c>
      <c r="G100" s="109">
        <f>+'IM CABILDO'!G100+'IM CALERA'!G100+'IM CON CON'!G100+'IM HIJUELAS'!G100+'IM LA CRUZ'!G100+'IM LA LIGUA'!G100+'IM LIMACHE'!G100+'IM NOGALES'!G100+'IM OLMUE'!G100+'IM PAPUDO'!G100+'IM PETORCA'!G100+'IM PUCHUNCAVI'!G100+'IM QUILLOTA'!G100+'IM QUILPUE'!G100+'IM QUINTERO'!G100+'IM VILLA ALEMANA'!G100+'IM VIÑA DEL MAR'!G100+'IM ZAPALLAR'!G100</f>
        <v>0</v>
      </c>
      <c r="H100" s="109">
        <f>SUM('IM CABILDO'!H100+'IM CALERA'!H100+'IM CON CON'!H100+'IM HIJUELAS'!H100+'IM LA CRUZ'!H100+'IM LA LIGUA'!H100+'IM LIMACHE'!H100+'IM NOGALES'!H100+'IM OLMUE'!H100+'IM PAPUDO'!H100+'IM PETORCA'!H100+'IM PUCHUNCAVI'!H100+'IM QUILLOTA'!H100+'IM QUILPUE'!H100+'IM QUINTERO'!H100+'IM VILLA ALEMANA'!H100+'IM VIÑA DEL MAR'!H100+'IM ZAPALLAR'!H100)</f>
        <v>0</v>
      </c>
      <c r="I100" s="109">
        <f>SUM('IM CABILDO'!I100+'IM CALERA'!I100+'IM CON CON'!I100+'IM HIJUELAS'!I100+'IM LA CRUZ'!I100+'IM LA LIGUA'!I100+'IM LIMACHE'!I100+'IM NOGALES'!I100+'IM OLMUE'!I100+'IM PAPUDO'!I100+'IM PETORCA'!I100+'IM PUCHUNCAVI'!I100+'IM QUILLOTA'!I100+'IM QUILPUE'!I100+'IM QUINTERO'!I100+'IM VILLA ALEMANA'!I100+'IM VIÑA DEL MAR'!I100+'IM ZAPALLAR'!I100)</f>
        <v>0</v>
      </c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4"/>
        <v>0</v>
      </c>
      <c r="T100" s="111">
        <f t="shared" si="5"/>
        <v>0</v>
      </c>
      <c r="U100" s="220"/>
      <c r="V100" s="245">
        <f t="shared" si="7"/>
        <v>0</v>
      </c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2"/>
    </row>
    <row r="101" spans="1:36" s="125" customFormat="1" ht="30.75" hidden="1" customHeight="1" thickBot="1" x14ac:dyDescent="0.3">
      <c r="A101" s="211"/>
      <c r="B101" s="112">
        <v>72</v>
      </c>
      <c r="C101" s="94" t="s">
        <v>116</v>
      </c>
      <c r="D101" s="106"/>
      <c r="E101" s="107">
        <f>+'IM CABILDO'!E101+'IM CALERA'!E101+'IM CON CON'!E101+'IM HIJUELAS'!E101+'IM LA CRUZ'!E101+'IM LA LIGUA'!E101+'IM LIMACHE'!E101+'IM NOGALES'!E101+'IM OLMUE'!E101+'IM PAPUDO'!E101+'IM PETORCA'!E101+'IM PUCHUNCAVI'!E101+'IM QUILLOTA'!E101+'IM QUILPUE'!E101+'IM QUINTERO'!E101+'IM VILLA ALEMANA'!E101+'IM VIÑA DEL MAR'!E101+'IM ZAPALLAR'!E101</f>
        <v>12000000</v>
      </c>
      <c r="F101" s="108">
        <f t="shared" si="6"/>
        <v>0</v>
      </c>
      <c r="G101" s="109">
        <f>+'IM CABILDO'!G101+'IM CALERA'!G101+'IM CON CON'!G101+'IM HIJUELAS'!G101+'IM LA CRUZ'!G101+'IM LA LIGUA'!G101+'IM LIMACHE'!G101+'IM NOGALES'!G101+'IM OLMUE'!G101+'IM PAPUDO'!G101+'IM PETORCA'!G101+'IM PUCHUNCAVI'!G101+'IM QUILLOTA'!G101+'IM QUILPUE'!G101+'IM QUINTERO'!G101+'IM VILLA ALEMANA'!G101+'IM VIÑA DEL MAR'!G101+'IM ZAPALLAR'!G101</f>
        <v>0</v>
      </c>
      <c r="H101" s="109">
        <f>SUM('IM CABILDO'!H101+'IM CALERA'!H101+'IM CON CON'!H101+'IM HIJUELAS'!H101+'IM LA CRUZ'!H101+'IM LA LIGUA'!H101+'IM LIMACHE'!H101+'IM NOGALES'!H101+'IM OLMUE'!H101+'IM PAPUDO'!H101+'IM PETORCA'!H101+'IM PUCHUNCAVI'!H101+'IM QUILLOTA'!H101+'IM QUILPUE'!H101+'IM QUINTERO'!H101+'IM VILLA ALEMANA'!H101+'IM VIÑA DEL MAR'!H101+'IM ZAPALLAR'!H101)</f>
        <v>0</v>
      </c>
      <c r="I101" s="109">
        <f>SUM('IM CABILDO'!I101+'IM CALERA'!I101+'IM CON CON'!I101+'IM HIJUELAS'!I101+'IM LA CRUZ'!I101+'IM LA LIGUA'!I101+'IM LIMACHE'!I101+'IM NOGALES'!I101+'IM OLMUE'!I101+'IM PAPUDO'!I101+'IM PETORCA'!I101+'IM PUCHUNCAVI'!I101+'IM QUILLOTA'!I101+'IM QUILPUE'!I101+'IM QUINTERO'!I101+'IM VILLA ALEMANA'!I101+'IM VIÑA DEL MAR'!I101+'IM ZAPALLAR'!I101)</f>
        <v>0</v>
      </c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4"/>
        <v>0</v>
      </c>
      <c r="T101" s="111">
        <f t="shared" si="5"/>
        <v>0</v>
      </c>
      <c r="U101" s="220"/>
      <c r="V101" s="245">
        <f t="shared" si="7"/>
        <v>12000000</v>
      </c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G101" s="220"/>
      <c r="AH101" s="220"/>
      <c r="AI101" s="220"/>
      <c r="AJ101" s="222"/>
    </row>
    <row r="102" spans="1:36" s="125" customFormat="1" ht="30.75" hidden="1" customHeight="1" thickBot="1" x14ac:dyDescent="0.3">
      <c r="A102" s="211"/>
      <c r="B102" s="112">
        <v>73</v>
      </c>
      <c r="C102" s="94" t="s">
        <v>117</v>
      </c>
      <c r="D102" s="106"/>
      <c r="E102" s="107">
        <f>+'IM CABILDO'!E102+'IM CALERA'!E102+'IM CON CON'!E102+'IM HIJUELAS'!E102+'IM LA CRUZ'!E102+'IM LA LIGUA'!E102+'IM LIMACHE'!E102+'IM NOGALES'!E102+'IM OLMUE'!E102+'IM PAPUDO'!E102+'IM PETORCA'!E102+'IM PUCHUNCAVI'!E102+'IM QUILLOTA'!E102+'IM QUILPUE'!E102+'IM QUINTERO'!E102+'IM VILLA ALEMANA'!E102+'IM VIÑA DEL MAR'!E102+'IM ZAPALLAR'!E102</f>
        <v>0</v>
      </c>
      <c r="F102" s="108">
        <f t="shared" si="6"/>
        <v>4318293</v>
      </c>
      <c r="G102" s="109">
        <f>+'IM CABILDO'!G102+'IM CALERA'!G102+'IM CON CON'!G102+'IM HIJUELAS'!G102+'IM LA CRUZ'!G102+'IM LA LIGUA'!G102+'IM LIMACHE'!G102+'IM NOGALES'!G102+'IM OLMUE'!G102+'IM PAPUDO'!G102+'IM PETORCA'!G102+'IM PUCHUNCAVI'!G102+'IM QUILLOTA'!G102+'IM QUILPUE'!G102+'IM QUINTERO'!G102+'IM VILLA ALEMANA'!G102+'IM VIÑA DEL MAR'!G102+'IM ZAPALLAR'!G102</f>
        <v>1439431</v>
      </c>
      <c r="H102" s="109">
        <f>SUM('IM CABILDO'!H102+'IM CALERA'!H102+'IM CON CON'!H102+'IM HIJUELAS'!H102+'IM LA CRUZ'!H102+'IM LA LIGUA'!H102+'IM LIMACHE'!H102+'IM NOGALES'!H102+'IM OLMUE'!H102+'IM PAPUDO'!H102+'IM PETORCA'!H102+'IM PUCHUNCAVI'!H102+'IM QUILLOTA'!H102+'IM QUILPUE'!H102+'IM QUINTERO'!H102+'IM VILLA ALEMANA'!H102+'IM VIÑA DEL MAR'!H102+'IM ZAPALLAR'!H102)</f>
        <v>1439431</v>
      </c>
      <c r="I102" s="109">
        <f>SUM('IM CABILDO'!I102+'IM CALERA'!I102+'IM CON CON'!I102+'IM HIJUELAS'!I102+'IM LA CRUZ'!I102+'IM LA LIGUA'!I102+'IM LIMACHE'!I102+'IM NOGALES'!I102+'IM OLMUE'!I102+'IM PAPUDO'!I102+'IM PETORCA'!I102+'IM PUCHUNCAVI'!I102+'IM QUILLOTA'!I102+'IM QUILPUE'!I102+'IM QUINTERO'!I102+'IM VILLA ALEMANA'!I102+'IM VIÑA DEL MAR'!I102+'IM ZAPALLAR'!I102)</f>
        <v>1439431</v>
      </c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4"/>
        <v>4318293</v>
      </c>
      <c r="T102" s="111">
        <f t="shared" si="5"/>
        <v>0</v>
      </c>
      <c r="U102" s="220"/>
      <c r="V102" s="245">
        <f t="shared" si="7"/>
        <v>-4318293</v>
      </c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2"/>
    </row>
    <row r="103" spans="1:36" s="125" customFormat="1" ht="30.75" hidden="1" customHeight="1" thickBot="1" x14ac:dyDescent="0.3">
      <c r="A103" s="211"/>
      <c r="B103" s="112">
        <v>33</v>
      </c>
      <c r="C103" s="94" t="s">
        <v>118</v>
      </c>
      <c r="D103" s="106"/>
      <c r="E103" s="107">
        <f>+'IM CABILDO'!E103+'IM CALERA'!E103+'IM CON CON'!E103+'IM HIJUELAS'!E103+'IM LA CRUZ'!E103+'IM LA LIGUA'!E103+'IM LIMACHE'!E103+'IM NOGALES'!E103+'IM OLMUE'!E103+'IM PAPUDO'!E103+'IM PETORCA'!E103+'IM PUCHUNCAVI'!E103+'IM QUILLOTA'!E103+'IM QUILPUE'!E103+'IM QUINTERO'!E103+'IM VILLA ALEMANA'!E103+'IM VIÑA DEL MAR'!E103+'IM ZAPALLAR'!E103</f>
        <v>423220280</v>
      </c>
      <c r="F103" s="108">
        <f t="shared" si="6"/>
        <v>89444657</v>
      </c>
      <c r="G103" s="109">
        <f>+'IM CABILDO'!G103+'IM CALERA'!G103+'IM CON CON'!G103+'IM HIJUELAS'!G103+'IM LA CRUZ'!G103+'IM LA LIGUA'!G103+'IM LIMACHE'!G103+'IM NOGALES'!G103+'IM OLMUE'!G103+'IM PAPUDO'!G103+'IM PETORCA'!G103+'IM PUCHUNCAVI'!G103+'IM QUILLOTA'!G103+'IM QUILPUE'!G103+'IM QUINTERO'!G103+'IM VILLA ALEMANA'!G103+'IM VIÑA DEL MAR'!G103+'IM ZAPALLAR'!G103</f>
        <v>29814885</v>
      </c>
      <c r="H103" s="109">
        <f>SUM('IM CABILDO'!H103+'IM CALERA'!H103+'IM CON CON'!H103+'IM HIJUELAS'!H103+'IM LA CRUZ'!H103+'IM LA LIGUA'!H103+'IM LIMACHE'!H103+'IM NOGALES'!H103+'IM OLMUE'!H103+'IM PAPUDO'!H103+'IM PETORCA'!H103+'IM PUCHUNCAVI'!H103+'IM QUILLOTA'!H103+'IM QUILPUE'!H103+'IM QUINTERO'!H103+'IM VILLA ALEMANA'!H103+'IM VIÑA DEL MAR'!H103+'IM ZAPALLAR'!H103)</f>
        <v>29814886</v>
      </c>
      <c r="I103" s="109">
        <f>SUM('IM CABILDO'!I103+'IM CALERA'!I103+'IM CON CON'!I103+'IM HIJUELAS'!I103+'IM LA CRUZ'!I103+'IM LA LIGUA'!I103+'IM LIMACHE'!I103+'IM NOGALES'!I103+'IM OLMUE'!I103+'IM PAPUDO'!I103+'IM PETORCA'!I103+'IM PUCHUNCAVI'!I103+'IM QUILLOTA'!I103+'IM QUILPUE'!I103+'IM QUINTERO'!I103+'IM VILLA ALEMANA'!I103+'IM VIÑA DEL MAR'!I103+'IM ZAPALLAR'!I103)</f>
        <v>29814886</v>
      </c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4"/>
        <v>89444657</v>
      </c>
      <c r="T103" s="111">
        <f t="shared" si="5"/>
        <v>0</v>
      </c>
      <c r="U103" s="220"/>
      <c r="V103" s="245">
        <f t="shared" si="7"/>
        <v>333775623</v>
      </c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2"/>
    </row>
    <row r="104" spans="1:36" s="125" customFormat="1" ht="36.75" thickBot="1" x14ac:dyDescent="0.3">
      <c r="A104" s="211"/>
      <c r="B104" s="112">
        <v>46</v>
      </c>
      <c r="C104" s="94" t="s">
        <v>119</v>
      </c>
      <c r="D104" s="106"/>
      <c r="E104" s="107">
        <f>+'IM CABILDO'!E104+'IM CALERA'!E104+'IM CON CON'!E104+'IM HIJUELAS'!E104+'IM LA CRUZ'!E104+'IM LA LIGUA'!E104+'IM LIMACHE'!E104+'IM NOGALES'!E104+'IM OLMUE'!E104+'IM PAPUDO'!E104+'IM PETORCA'!E104+'IM PUCHUNCAVI'!E104+'IM QUILLOTA'!E104+'IM QUILPUE'!E104+'IM QUINTERO'!E104+'IM VILLA ALEMANA'!E104+'IM VIÑA DEL MAR'!E104+'IM ZAPALLAR'!E104</f>
        <v>269111921</v>
      </c>
      <c r="F104" s="108">
        <f t="shared" si="6"/>
        <v>119057315</v>
      </c>
      <c r="G104" s="109">
        <f>+'IM CABILDO'!G104+'IM CALERA'!G104+'IM CON CON'!G104+'IM HIJUELAS'!G104+'IM LA CRUZ'!G104+'IM LA LIGUA'!G104+'IM LIMACHE'!G104+'IM NOGALES'!G104+'IM OLMUE'!G104+'IM PAPUDO'!G104+'IM PETORCA'!G104+'IM PUCHUNCAVI'!G104+'IM QUILLOTA'!G104+'IM QUILPUE'!G104+'IM QUINTERO'!G104+'IM VILLA ALEMANA'!G104+'IM VIÑA DEL MAR'!G104+'IM ZAPALLAR'!G104</f>
        <v>9436267</v>
      </c>
      <c r="H104" s="109">
        <f>SUM('IM CABILDO'!H104+'IM CALERA'!H104+'IM CON CON'!H104+'IM HIJUELAS'!H104+'IM LA CRUZ'!H104+'IM LA LIGUA'!H104+'IM LIMACHE'!H104+'IM NOGALES'!H104+'IM OLMUE'!H104+'IM PAPUDO'!H104+'IM PETORCA'!H104+'IM PUCHUNCAVI'!H104+'IM QUILLOTA'!H104+'IM QUILPUE'!H104+'IM QUINTERO'!H104+'IM VILLA ALEMANA'!H104+'IM VIÑA DEL MAR'!H104+'IM ZAPALLAR'!H104)</f>
        <v>9436270</v>
      </c>
      <c r="I104" s="109">
        <f>SUM('IM CABILDO'!I104+'IM CALERA'!I104+'IM CON CON'!I104+'IM HIJUELAS'!I104+'IM LA CRUZ'!I104+'IM LA LIGUA'!I104+'IM LIMACHE'!I104+'IM NOGALES'!I104+'IM OLMUE'!I104+'IM PAPUDO'!I104+'IM PETORCA'!I104+'IM PUCHUNCAVI'!I104+'IM QUILLOTA'!I104+'IM QUILPUE'!I104+'IM QUINTERO'!I104+'IM VILLA ALEMANA'!I104+'IM VIÑA DEL MAR'!I104+'IM ZAPALLAR'!I104)</f>
        <v>100184778</v>
      </c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4"/>
        <v>119057315</v>
      </c>
      <c r="T104" s="111">
        <f t="shared" si="5"/>
        <v>0</v>
      </c>
      <c r="U104" s="220"/>
      <c r="V104" s="245">
        <f t="shared" si="7"/>
        <v>150054606</v>
      </c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2"/>
    </row>
    <row r="105" spans="1:36" s="125" customFormat="1" ht="36.75" thickBot="1" x14ac:dyDescent="0.3">
      <c r="A105" s="211"/>
      <c r="B105" s="112"/>
      <c r="C105" s="94" t="s">
        <v>209</v>
      </c>
      <c r="D105" s="106"/>
      <c r="E105" s="107"/>
      <c r="F105" s="108"/>
      <c r="G105" s="109">
        <v>4773207</v>
      </c>
      <c r="H105" s="109"/>
      <c r="I105" s="109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220"/>
      <c r="V105" s="245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2"/>
    </row>
    <row r="106" spans="1:36" s="125" customFormat="1" ht="18.75" thickBot="1" x14ac:dyDescent="0.3">
      <c r="A106" s="211"/>
      <c r="B106" s="112">
        <v>47</v>
      </c>
      <c r="C106" s="94" t="s">
        <v>120</v>
      </c>
      <c r="D106" s="106"/>
      <c r="E106" s="107">
        <f>+'IM CABILDO'!E105+'IM CALERA'!E105+'IM CON CON'!E106+'IM HIJUELAS'!E106+'IM LA CRUZ'!E106+'IM LA LIGUA'!E106+'IM LIMACHE'!E106+'IM NOGALES'!E106+'IM OLMUE'!E106+'IM PAPUDO'!E107+'IM PETORCA'!E107+'IM PUCHUNCAVI'!E107+'IM QUILLOTA'!E105+'IM QUILPUE'!E106+'IM QUINTERO'!E106+'IM VILLA ALEMANA'!E106+'IM VIÑA DEL MAR'!E106+'IM ZAPALLAR'!E106</f>
        <v>1113830828</v>
      </c>
      <c r="F106" s="108">
        <f t="shared" si="6"/>
        <v>385634866</v>
      </c>
      <c r="G106" s="109">
        <f>+'IM CABILDO'!G105+'IM CALERA'!G105+'IM CON CON'!G106+'IM HIJUELAS'!G106+'IM LA CRUZ'!G106+'IM LA LIGUA'!G106+'IM LIMACHE'!G106+'IM NOGALES'!G106+'IM OLMUE'!G106+'IM PAPUDO'!G107+'IM PETORCA'!G107+'IM PUCHUNCAVI'!G107+'IM QUILLOTA'!G105+'IM QUILPUE'!G106+'IM QUINTERO'!G106+'IM VILLA ALEMANA'!G106+'IM VIÑA DEL MAR'!G106+'IM ZAPALLAR'!G106</f>
        <v>0</v>
      </c>
      <c r="H106" s="109">
        <f>SUM('IM CABILDO'!H105+'IM CALERA'!H105+'IM CON CON'!H106+'IM HIJUELAS'!H106+'IM LA CRUZ'!H106+'IM LA LIGUA'!H106+'IM LIMACHE'!H106+'IM NOGALES'!H106+'IM OLMUE'!H106+'IM PAPUDO'!H107+'IM PETORCA'!H107+'IM PUCHUNCAVI'!H107+'IM QUILLOTA'!H105+'IM QUILPUE'!H106+'IM QUINTERO'!H106+'IM VILLA ALEMANA'!H106+'IM VIÑA DEL MAR'!H106+'IM ZAPALLAR'!H106)</f>
        <v>0</v>
      </c>
      <c r="I106" s="109">
        <f>SUM('IM CABILDO'!I105+'IM CALERA'!I105+'IM CON CON'!I106+'IM HIJUELAS'!I106+'IM LA CRUZ'!I106+'IM LA LIGUA'!I106+'IM LIMACHE'!I106+'IM NOGALES'!I106+'IM OLMUE'!I106+'IM PAPUDO'!I107+'IM PETORCA'!I107+'IM PUCHUNCAVI'!I107+'IM QUILLOTA'!I105+'IM QUILPUE'!I106+'IM QUINTERO'!I106+'IM VILLA ALEMANA'!I106+'IM VIÑA DEL MAR'!I106+'IM ZAPALLAR'!I106)</f>
        <v>385634866</v>
      </c>
      <c r="J106" s="116"/>
      <c r="K106" s="115"/>
      <c r="L106" s="115"/>
      <c r="M106" s="115"/>
      <c r="N106" s="115"/>
      <c r="O106" s="115"/>
      <c r="P106" s="115"/>
      <c r="Q106" s="115"/>
      <c r="R106" s="115"/>
      <c r="S106" s="117">
        <f t="shared" si="4"/>
        <v>385634866</v>
      </c>
      <c r="T106" s="111">
        <f t="shared" si="5"/>
        <v>0</v>
      </c>
      <c r="U106" s="220"/>
      <c r="V106" s="245">
        <f t="shared" si="7"/>
        <v>728195962</v>
      </c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2"/>
    </row>
    <row r="107" spans="1:36" s="125" customFormat="1" ht="36.75" thickBot="1" x14ac:dyDescent="0.3">
      <c r="A107" s="211"/>
      <c r="B107" s="112"/>
      <c r="C107" s="94" t="s">
        <v>206</v>
      </c>
      <c r="D107" s="106"/>
      <c r="E107" s="107"/>
      <c r="F107" s="108"/>
      <c r="G107" s="109"/>
      <c r="H107" s="109"/>
      <c r="I107" s="109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/>
      <c r="T107" s="111"/>
      <c r="U107" s="220"/>
      <c r="V107" s="245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2"/>
    </row>
    <row r="108" spans="1:36" s="125" customFormat="1" ht="30.75" hidden="1" customHeight="1" thickBot="1" x14ac:dyDescent="0.3">
      <c r="A108" s="211"/>
      <c r="B108" s="112">
        <v>76</v>
      </c>
      <c r="C108" s="94" t="s">
        <v>121</v>
      </c>
      <c r="D108" s="106" t="s">
        <v>31</v>
      </c>
      <c r="E108" s="107">
        <f>+'IM CABILDO'!E107+'IM CALERA'!E107+'IM CON CON'!E108+'IM HIJUELAS'!E108+'IM LA CRUZ'!E108+'IM LA LIGUA'!E108+'IM LIMACHE'!E108+'IM NOGALES'!E108+'IM OLMUE'!E108+'IM PAPUDO'!E108+'IM PETORCA'!E108+'IM PUCHUNCAVI'!E108+'IM QUILLOTA'!E107+'IM QUILPUE'!E108+'IM QUINTERO'!E108+'IM VILLA ALEMANA'!E108+'IM VIÑA DEL MAR'!E108+'IM ZAPALLAR'!E108</f>
        <v>87567600</v>
      </c>
      <c r="F108" s="108">
        <f t="shared" si="6"/>
        <v>20125402</v>
      </c>
      <c r="G108" s="109">
        <f>+'IM CABILDO'!G107+'IM CALERA'!G107+'IM CON CON'!G108+'IM HIJUELAS'!G108+'IM LA CRUZ'!G108+'IM LA LIGUA'!G108+'IM LIMACHE'!G108+'IM NOGALES'!G108+'IM OLMUE'!G108+'IM PAPUDO'!G108+'IM PETORCA'!G108+'IM PUCHUNCAVI'!G108+'IM QUILLOTA'!G107+'IM QUILPUE'!G108+'IM QUINTERO'!G108+'IM VILLA ALEMANA'!G108+'IM VIÑA DEL MAR'!G108+'IM ZAPALLAR'!G108</f>
        <v>0</v>
      </c>
      <c r="H108" s="109">
        <f>SUM('IM CABILDO'!H107+'IM CALERA'!H107+'IM CON CON'!H108+'IM HIJUELAS'!H108+'IM LA CRUZ'!H108+'IM LA LIGUA'!H108+'IM LIMACHE'!H108+'IM NOGALES'!H108+'IM OLMUE'!H108+'IM PAPUDO'!H108+'IM PETORCA'!H108+'IM PUCHUNCAVI'!H108+'IM QUILLOTA'!H107+'IM QUILPUE'!H108+'IM QUINTERO'!H108+'IM VILLA ALEMANA'!H108+'IM VIÑA DEL MAR'!H108+'IM ZAPALLAR'!H108)</f>
        <v>0</v>
      </c>
      <c r="I108" s="109">
        <f>SUM('IM CABILDO'!I107+'IM CALERA'!I107+'IM CON CON'!I108+'IM HIJUELAS'!I108+'IM LA CRUZ'!I108+'IM LA LIGUA'!I108+'IM LIMACHE'!I108+'IM NOGALES'!I108+'IM OLMUE'!I108+'IM PAPUDO'!I108+'IM PETORCA'!I108+'IM PUCHUNCAVI'!I108+'IM QUILLOTA'!I107+'IM QUILPUE'!I108+'IM QUINTERO'!I108+'IM VILLA ALEMANA'!I108+'IM VIÑA DEL MAR'!I108+'IM ZAPALLAR'!I108)</f>
        <v>20125402</v>
      </c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4"/>
        <v>20125402</v>
      </c>
      <c r="T108" s="111">
        <f t="shared" si="5"/>
        <v>0</v>
      </c>
      <c r="U108" s="220"/>
      <c r="V108" s="245">
        <f t="shared" si="7"/>
        <v>67442198</v>
      </c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2"/>
    </row>
    <row r="109" spans="1:36" s="125" customFormat="1" ht="30.75" hidden="1" customHeight="1" thickBot="1" x14ac:dyDescent="0.3">
      <c r="A109" s="211"/>
      <c r="B109" s="112">
        <v>77</v>
      </c>
      <c r="C109" s="94" t="s">
        <v>122</v>
      </c>
      <c r="D109" s="106" t="s">
        <v>31</v>
      </c>
      <c r="E109" s="107">
        <f>+'IM CABILDO'!E108+'IM CALERA'!E108+'IM CON CON'!E109+'IM HIJUELAS'!E109+'IM LA CRUZ'!E109+'IM LA LIGUA'!E109+'IM LIMACHE'!E109+'IM NOGALES'!E109+'IM OLMUE'!E109+'IM PAPUDO'!E109+'IM PETORCA'!E109+'IM PUCHUNCAVI'!E109+'IM QUILLOTA'!E108+'IM QUILPUE'!E109+'IM QUINTERO'!E109+'IM VILLA ALEMANA'!E109+'IM VIÑA DEL MAR'!E109+'IM ZAPALLAR'!E109</f>
        <v>0</v>
      </c>
      <c r="F109" s="108">
        <f t="shared" si="6"/>
        <v>0</v>
      </c>
      <c r="G109" s="109">
        <f>+'IM CABILDO'!G108+'IM CALERA'!G108+'IM CON CON'!G109+'IM HIJUELAS'!G109+'IM LA CRUZ'!G109+'IM LA LIGUA'!G109+'IM LIMACHE'!G109+'IM NOGALES'!G109+'IM OLMUE'!G109+'IM PAPUDO'!G109+'IM PETORCA'!G109+'IM PUCHUNCAVI'!G109+'IM QUILLOTA'!G108+'IM QUILPUE'!G109+'IM QUINTERO'!G109+'IM VILLA ALEMANA'!G109+'IM VIÑA DEL MAR'!G109+'IM ZAPALLAR'!G109</f>
        <v>0</v>
      </c>
      <c r="H109" s="109">
        <f>SUM('IM CABILDO'!H108+'IM CALERA'!H108+'IM CON CON'!H109+'IM HIJUELAS'!H109+'IM LA CRUZ'!H109+'IM LA LIGUA'!H109+'IM LIMACHE'!H109+'IM NOGALES'!H109+'IM OLMUE'!H109+'IM PAPUDO'!H109+'IM PETORCA'!H109+'IM PUCHUNCAVI'!H109+'IM QUILLOTA'!H108+'IM QUILPUE'!H109+'IM QUINTERO'!H109+'IM VILLA ALEMANA'!H109+'IM VIÑA DEL MAR'!H109+'IM ZAPALLAR'!H109)</f>
        <v>0</v>
      </c>
      <c r="I109" s="109">
        <f>SUM('IM CABILDO'!I108+'IM CALERA'!I108+'IM CON CON'!I109+'IM HIJUELAS'!I109+'IM LA CRUZ'!I109+'IM LA LIGUA'!I109+'IM LIMACHE'!I109+'IM NOGALES'!I109+'IM OLMUE'!I109+'IM PAPUDO'!I109+'IM PETORCA'!I109+'IM PUCHUNCAVI'!I109+'IM QUILLOTA'!I108+'IM QUILPUE'!I109+'IM QUINTERO'!I109+'IM VILLA ALEMANA'!I109+'IM VIÑA DEL MAR'!I109+'IM ZAPALLAR'!I109)</f>
        <v>0</v>
      </c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4"/>
        <v>0</v>
      </c>
      <c r="T109" s="111">
        <f t="shared" si="5"/>
        <v>0</v>
      </c>
      <c r="U109" s="220"/>
      <c r="V109" s="245">
        <f t="shared" si="7"/>
        <v>0</v>
      </c>
      <c r="W109" s="220"/>
      <c r="X109" s="220"/>
      <c r="Y109" s="220"/>
      <c r="Z109" s="220"/>
      <c r="AA109" s="220"/>
      <c r="AB109" s="220"/>
      <c r="AC109" s="220"/>
      <c r="AD109" s="220"/>
      <c r="AE109" s="220"/>
      <c r="AF109" s="220"/>
      <c r="AG109" s="220"/>
      <c r="AH109" s="220"/>
      <c r="AI109" s="220"/>
      <c r="AJ109" s="222"/>
    </row>
    <row r="110" spans="1:36" s="125" customFormat="1" ht="36.75" thickBot="1" x14ac:dyDescent="0.3">
      <c r="A110" s="211"/>
      <c r="B110" s="112">
        <v>48</v>
      </c>
      <c r="C110" s="94" t="s">
        <v>123</v>
      </c>
      <c r="D110" s="106" t="s">
        <v>31</v>
      </c>
      <c r="E110" s="107">
        <f>+'IM CABILDO'!E109+'IM CALERA'!E109+'IM CON CON'!E110+'IM HIJUELAS'!E110+'IM LA CRUZ'!E110+'IM LA LIGUA'!E110+'IM LIMACHE'!E110+'IM NOGALES'!E110+'IM OLMUE'!E110+'IM PAPUDO'!E110+'IM PETORCA'!E110+'IM PUCHUNCAVI'!E110+'IM QUILLOTA'!E109+'IM QUILPUE'!E110+'IM QUINTERO'!E110+'IM VILLA ALEMANA'!E110+'IM VIÑA DEL MAR'!E110+'IM ZAPALLAR'!E110</f>
        <v>0</v>
      </c>
      <c r="F110" s="108">
        <f t="shared" si="6"/>
        <v>24855301</v>
      </c>
      <c r="G110" s="109">
        <f>+'IM CABILDO'!G109+'IM CALERA'!G109+'IM CON CON'!G110+'IM HIJUELAS'!G110+'IM LA CRUZ'!G110+'IM LA LIGUA'!G110+'IM LIMACHE'!G110+'IM NOGALES'!G110+'IM OLMUE'!G110+'IM PAPUDO'!G110+'IM PETORCA'!G110+'IM PUCHUNCAVI'!G110+'IM QUILLOTA'!G109+'IM QUILPUE'!G110+'IM QUINTERO'!G110+'IM VILLA ALEMANA'!G110+'IM VIÑA DEL MAR'!G110+'IM ZAPALLAR'!G110</f>
        <v>0</v>
      </c>
      <c r="H110" s="109">
        <f>SUM('IM CABILDO'!H109+'IM CALERA'!H109+'IM CON CON'!H110+'IM HIJUELAS'!H110+'IM LA CRUZ'!H110+'IM LA LIGUA'!H110+'IM LIMACHE'!H110+'IM NOGALES'!H110+'IM OLMUE'!H110+'IM PAPUDO'!H110+'IM PETORCA'!H110+'IM PUCHUNCAVI'!H110+'IM QUILLOTA'!H109+'IM QUILPUE'!H110+'IM QUINTERO'!H110+'IM VILLA ALEMANA'!H110+'IM VIÑA DEL MAR'!H110+'IM ZAPALLAR'!H110)</f>
        <v>0</v>
      </c>
      <c r="I110" s="109">
        <f>SUM('IM CABILDO'!I109+'IM CALERA'!I109+'IM CON CON'!I110+'IM HIJUELAS'!I110+'IM LA CRUZ'!J110+'IM LA LIGUA'!I110+'IM LIMACHE'!I110+'IM NOGALES'!I110+'IM OLMUE'!I110+'IM PAPUDO'!I110+'IM PETORCA'!I110+'IM PUCHUNCAVI'!I110+'IM QUILLOTA'!I109+'IM QUILPUE'!I110+'IM QUINTERO'!I110+'IM VILLA ALEMANA'!I110+'IM VIÑA DEL MAR'!I110+'IM ZAPALLAR'!I110)</f>
        <v>24855301</v>
      </c>
      <c r="J110" s="116"/>
      <c r="K110" s="115"/>
      <c r="L110" s="115"/>
      <c r="M110" s="115"/>
      <c r="N110" s="115"/>
      <c r="O110" s="115"/>
      <c r="P110" s="115"/>
      <c r="Q110" s="115"/>
      <c r="R110" s="115"/>
      <c r="S110" s="117">
        <f t="shared" si="4"/>
        <v>24855301</v>
      </c>
      <c r="T110" s="111">
        <f t="shared" si="5"/>
        <v>0</v>
      </c>
      <c r="U110" s="220"/>
      <c r="V110" s="245">
        <f t="shared" si="7"/>
        <v>-24855301</v>
      </c>
      <c r="W110" s="220"/>
      <c r="X110" s="220"/>
      <c r="Y110" s="220"/>
      <c r="Z110" s="220"/>
      <c r="AA110" s="220"/>
      <c r="AB110" s="220"/>
      <c r="AC110" s="220"/>
      <c r="AD110" s="220"/>
      <c r="AE110" s="220"/>
      <c r="AF110" s="220"/>
      <c r="AG110" s="220"/>
      <c r="AH110" s="220"/>
      <c r="AI110" s="220"/>
      <c r="AJ110" s="222"/>
    </row>
    <row r="111" spans="1:36" s="125" customFormat="1" ht="30.75" hidden="1" customHeight="1" thickBot="1" x14ac:dyDescent="0.3">
      <c r="A111" s="211"/>
      <c r="B111" s="112"/>
      <c r="C111" s="94" t="s">
        <v>124</v>
      </c>
      <c r="D111" s="106"/>
      <c r="E111" s="107">
        <f>+'IM CABILDO'!E110+'IM CALERA'!E110+'IM CON CON'!E111+'IM HIJUELAS'!E111+'IM LA CRUZ'!E111+'IM LA LIGUA'!E111+'IM LIMACHE'!E111+'IM NOGALES'!E111+'IM OLMUE'!E111+'IM PAPUDO'!E111+'IM PETORCA'!E111+'IM PUCHUNCAVI'!E111+'IM QUILLOTA'!E110+'IM QUILPUE'!E111+'IM QUINTERO'!E111+'IM VILLA ALEMANA'!E111+'IM VIÑA DEL MAR'!E111+'IM ZAPALLAR'!E111</f>
        <v>0</v>
      </c>
      <c r="F111" s="108">
        <f t="shared" si="6"/>
        <v>0</v>
      </c>
      <c r="G111" s="109">
        <f>+'IM CABILDO'!G110+'IM CALERA'!G110+'IM CON CON'!G111+'IM HIJUELAS'!G111+'IM LA CRUZ'!G111+'IM LA LIGUA'!G111+'IM LIMACHE'!G111+'IM NOGALES'!G111+'IM OLMUE'!G111+'IM PAPUDO'!G111+'IM PETORCA'!G111+'IM PUCHUNCAVI'!G111+'IM QUILLOTA'!G110+'IM QUILPUE'!G111+'IM QUINTERO'!G111+'IM VILLA ALEMANA'!G111+'IM VIÑA DEL MAR'!G111+'IM ZAPALLAR'!G111</f>
        <v>0</v>
      </c>
      <c r="H111" s="109">
        <f>SUM('IM CABILDO'!H110+'IM CALERA'!H110+'IM CON CON'!H111+'IM HIJUELAS'!H111+'IM LA CRUZ'!H111+'IM LA LIGUA'!H111+'IM LIMACHE'!H111+'IM NOGALES'!H111+'IM OLMUE'!H111+'IM PAPUDO'!H111+'IM PETORCA'!H111+'IM PUCHUNCAVI'!H111+'IM QUILLOTA'!H110+'IM QUILPUE'!H111+'IM QUINTERO'!H111+'IM VILLA ALEMANA'!H111+'IM VIÑA DEL MAR'!H111+'IM ZAPALLAR'!H111)</f>
        <v>0</v>
      </c>
      <c r="I111" s="109">
        <f>SUM('IM CABILDO'!I110+'IM CALERA'!I110+'IM CON CON'!I111+'IM HIJUELAS'!I111+'IM LA CRUZ'!I111+'IM LA LIGUA'!I111+'IM LIMACHE'!I111+'IM NOGALES'!I111+'IM OLMUE'!I111+'IM PAPUDO'!I111+'IM PETORCA'!I111+'IM PUCHUNCAVI'!I111+'IM QUILLOTA'!I110+'IM QUILPUE'!I111+'IM QUINTERO'!I111+'IM VILLA ALEMANA'!I111+'IM VIÑA DEL MAR'!I111+'IM ZAPALLAR'!I111)</f>
        <v>0</v>
      </c>
      <c r="J111" s="116"/>
      <c r="K111" s="115"/>
      <c r="L111" s="115"/>
      <c r="M111" s="115"/>
      <c r="N111" s="115"/>
      <c r="O111" s="115"/>
      <c r="P111" s="115"/>
      <c r="Q111" s="115"/>
      <c r="R111" s="115"/>
      <c r="S111" s="117"/>
      <c r="T111" s="111"/>
      <c r="U111" s="220"/>
      <c r="V111" s="245">
        <f t="shared" si="7"/>
        <v>0</v>
      </c>
      <c r="W111" s="220"/>
      <c r="X111" s="220"/>
      <c r="Y111" s="220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2"/>
    </row>
    <row r="112" spans="1:36" s="125" customFormat="1" ht="30.75" hidden="1" customHeight="1" thickBot="1" x14ac:dyDescent="0.3">
      <c r="A112" s="211"/>
      <c r="B112" s="112"/>
      <c r="C112" s="94" t="s">
        <v>125</v>
      </c>
      <c r="D112" s="106"/>
      <c r="E112" s="107">
        <f>+'IM CABILDO'!E111+'IM CALERA'!E111+'IM CON CON'!E112+'IM HIJUELAS'!E112+'IM LA CRUZ'!E112+'IM LA LIGUA'!E112+'IM LIMACHE'!E112+'IM NOGALES'!E112+'IM OLMUE'!E112+'IM PAPUDO'!E112+'IM PETORCA'!E112+'IM PUCHUNCAVI'!E112+'IM QUILLOTA'!E111+'IM QUILPUE'!E112+'IM QUINTERO'!E112+'IM VILLA ALEMANA'!E112+'IM VIÑA DEL MAR'!E112+'IM ZAPALLAR'!E112</f>
        <v>0</v>
      </c>
      <c r="F112" s="108">
        <f t="shared" si="6"/>
        <v>0</v>
      </c>
      <c r="G112" s="109">
        <f>+'IM CABILDO'!G111+'IM CALERA'!G111+'IM CON CON'!G112+'IM HIJUELAS'!G112+'IM LA CRUZ'!G112+'IM LA LIGUA'!G112+'IM LIMACHE'!G112+'IM NOGALES'!G112+'IM OLMUE'!G112+'IM PAPUDO'!G112+'IM PETORCA'!G112+'IM PUCHUNCAVI'!G112+'IM QUILLOTA'!G111+'IM QUILPUE'!G112+'IM QUINTERO'!G112+'IM VILLA ALEMANA'!G112+'IM VIÑA DEL MAR'!G112+'IM ZAPALLAR'!G112</f>
        <v>0</v>
      </c>
      <c r="H112" s="109">
        <f>SUM('IM CABILDO'!H111+'IM CALERA'!H111+'IM CON CON'!H112+'IM HIJUELAS'!H112+'IM LA CRUZ'!H112+'IM LA LIGUA'!H112+'IM LIMACHE'!H112+'IM NOGALES'!H112+'IM OLMUE'!H112+'IM PAPUDO'!H112+'IM PETORCA'!H112+'IM PUCHUNCAVI'!H112+'IM QUILLOTA'!H111+'IM QUILPUE'!H112+'IM QUINTERO'!H112+'IM VILLA ALEMANA'!H112+'IM VIÑA DEL MAR'!H112+'IM ZAPALLAR'!H112)</f>
        <v>0</v>
      </c>
      <c r="I112" s="109">
        <f>SUM('IM CABILDO'!I111+'IM CALERA'!I111+'IM CON CON'!I112+'IM HIJUELAS'!I112+'IM LA CRUZ'!I112+'IM LA LIGUA'!I112+'IM LIMACHE'!I112+'IM NOGALES'!I112+'IM OLMUE'!I112+'IM PAPUDO'!I112+'IM PETORCA'!I112+'IM PUCHUNCAVI'!I112+'IM QUILLOTA'!I111+'IM QUILPUE'!I112+'IM QUINTERO'!I112+'IM VILLA ALEMANA'!I112+'IM VIÑA DEL MAR'!I112+'IM ZAPALLAR'!I112)</f>
        <v>0</v>
      </c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220"/>
      <c r="V112" s="245">
        <f t="shared" si="7"/>
        <v>0</v>
      </c>
      <c r="W112" s="220"/>
      <c r="X112" s="220"/>
      <c r="Y112" s="220"/>
      <c r="Z112" s="220"/>
      <c r="AA112" s="220"/>
      <c r="AB112" s="220"/>
      <c r="AC112" s="220"/>
      <c r="AD112" s="220"/>
      <c r="AE112" s="220"/>
      <c r="AF112" s="220"/>
      <c r="AG112" s="220"/>
      <c r="AH112" s="220"/>
      <c r="AI112" s="220"/>
      <c r="AJ112" s="222"/>
    </row>
    <row r="113" spans="1:36" s="125" customFormat="1" ht="30.75" hidden="1" customHeight="1" thickBot="1" x14ac:dyDescent="0.3">
      <c r="A113" s="211"/>
      <c r="B113" s="112"/>
      <c r="C113" s="94" t="s">
        <v>126</v>
      </c>
      <c r="D113" s="106"/>
      <c r="E113" s="107">
        <f>+'IM CABILDO'!E112+'IM CALERA'!E112+'IM CON CON'!E113+'IM HIJUELAS'!E113+'IM LA CRUZ'!E113+'IM LA LIGUA'!E113+'IM LIMACHE'!E113+'IM NOGALES'!E113+'IM OLMUE'!E113+'IM PAPUDO'!E113+'IM PETORCA'!E113+'IM PUCHUNCAVI'!E113+'IM QUILLOTA'!E112+'IM QUILPUE'!E113+'IM QUINTERO'!E113+'IM VILLA ALEMANA'!E113+'IM VIÑA DEL MAR'!E113+'IM ZAPALLAR'!E113</f>
        <v>0</v>
      </c>
      <c r="F113" s="108">
        <f t="shared" si="6"/>
        <v>0</v>
      </c>
      <c r="G113" s="109">
        <f>+'IM CABILDO'!G112+'IM CALERA'!G112+'IM CON CON'!G113+'IM HIJUELAS'!G113+'IM LA CRUZ'!G113+'IM LA LIGUA'!G113+'IM LIMACHE'!G113+'IM NOGALES'!G113+'IM OLMUE'!G113+'IM PAPUDO'!G113+'IM PETORCA'!G113+'IM PUCHUNCAVI'!G113+'IM QUILLOTA'!G112+'IM QUILPUE'!G113+'IM QUINTERO'!G113+'IM VILLA ALEMANA'!G113+'IM VIÑA DEL MAR'!G113+'IM ZAPALLAR'!G113</f>
        <v>0</v>
      </c>
      <c r="H113" s="109">
        <f>SUM('IM CABILDO'!H112+'IM CALERA'!H112+'IM CON CON'!H113+'IM HIJUELAS'!H113+'IM LA CRUZ'!H113+'IM LA LIGUA'!H113+'IM LIMACHE'!H113+'IM NOGALES'!H113+'IM OLMUE'!H113+'IM PAPUDO'!H113+'IM PETORCA'!H113+'IM PUCHUNCAVI'!H113+'IM QUILLOTA'!H112+'IM QUILPUE'!H113+'IM QUINTERO'!H113+'IM VILLA ALEMANA'!H113+'IM VIÑA DEL MAR'!H113+'IM ZAPALLAR'!H113)</f>
        <v>0</v>
      </c>
      <c r="I113" s="109">
        <f>SUM('IM CABILDO'!I112+'IM CALERA'!I112+'IM CON CON'!I113+'IM HIJUELAS'!I113+'IM LA CRUZ'!I113+'IM LA LIGUA'!I113+'IM LIMACHE'!I113+'IM NOGALES'!I113+'IM OLMUE'!I113+'IM PAPUDO'!I113+'IM PETORCA'!I113+'IM PUCHUNCAVI'!I113+'IM QUILLOTA'!I112+'IM QUILPUE'!I113+'IM QUINTERO'!I113+'IM VILLA ALEMANA'!I113+'IM VIÑA DEL MAR'!I113+'IM ZAPALLAR'!I113)</f>
        <v>0</v>
      </c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220"/>
      <c r="V113" s="245">
        <f t="shared" si="7"/>
        <v>0</v>
      </c>
      <c r="W113" s="220"/>
      <c r="X113" s="220"/>
      <c r="Y113" s="220"/>
      <c r="Z113" s="220"/>
      <c r="AA113" s="220"/>
      <c r="AB113" s="220"/>
      <c r="AC113" s="220"/>
      <c r="AD113" s="220"/>
      <c r="AE113" s="220"/>
      <c r="AF113" s="220"/>
      <c r="AG113" s="220"/>
      <c r="AH113" s="220"/>
      <c r="AI113" s="220"/>
      <c r="AJ113" s="222"/>
    </row>
    <row r="114" spans="1:36" s="125" customFormat="1" ht="30.75" hidden="1" customHeight="1" thickBot="1" x14ac:dyDescent="0.3">
      <c r="A114" s="211"/>
      <c r="B114" s="112"/>
      <c r="C114" s="94" t="s">
        <v>127</v>
      </c>
      <c r="D114" s="106"/>
      <c r="E114" s="107">
        <f>+'IM CABILDO'!E113+'IM CALERA'!E113+'IM CON CON'!E114+'IM HIJUELAS'!E114+'IM LA CRUZ'!E114+'IM LA LIGUA'!E114+'IM LIMACHE'!E114+'IM NOGALES'!E114+'IM OLMUE'!E114+'IM PAPUDO'!E114+'IM PETORCA'!E114+'IM PUCHUNCAVI'!E114+'IM QUILLOTA'!E113+'IM QUILPUE'!E114+'IM QUINTERO'!E114+'IM VILLA ALEMANA'!E114+'IM VIÑA DEL MAR'!E114+'IM ZAPALLAR'!E114</f>
        <v>0</v>
      </c>
      <c r="F114" s="108">
        <f t="shared" si="6"/>
        <v>0</v>
      </c>
      <c r="G114" s="109">
        <f>+'IM CABILDO'!G113+'IM CALERA'!G113+'IM CON CON'!G114+'IM HIJUELAS'!G114+'IM LA CRUZ'!G114+'IM LA LIGUA'!G114+'IM LIMACHE'!G114+'IM NOGALES'!G114+'IM OLMUE'!G114+'IM PAPUDO'!G114+'IM PETORCA'!G114+'IM PUCHUNCAVI'!G114+'IM QUILLOTA'!G113+'IM QUILPUE'!G114+'IM QUINTERO'!G114+'IM VILLA ALEMANA'!G114+'IM VIÑA DEL MAR'!G114+'IM ZAPALLAR'!G114</f>
        <v>0</v>
      </c>
      <c r="H114" s="109">
        <f>SUM('IM CABILDO'!H113+'IM CALERA'!H113+'IM CON CON'!H114+'IM HIJUELAS'!H114+'IM LA CRUZ'!H114+'IM LA LIGUA'!H114+'IM LIMACHE'!H114+'IM NOGALES'!H114+'IM OLMUE'!H114+'IM PAPUDO'!H114+'IM PETORCA'!H114+'IM PUCHUNCAVI'!H114+'IM QUILLOTA'!H113+'IM QUILPUE'!H114+'IM QUINTERO'!H114+'IM VILLA ALEMANA'!H114+'IM VIÑA DEL MAR'!H114+'IM ZAPALLAR'!H114)</f>
        <v>0</v>
      </c>
      <c r="I114" s="109">
        <f>SUM('IM CABILDO'!I113+'IM CALERA'!I113+'IM CON CON'!I114+'IM HIJUELAS'!I114+'IM LA CRUZ'!I114+'IM LA LIGUA'!I114+'IM LIMACHE'!I114+'IM NOGALES'!I114+'IM OLMUE'!I114+'IM PAPUDO'!I114+'IM PETORCA'!I114+'IM PUCHUNCAVI'!I114+'IM QUILLOTA'!I113+'IM QUILPUE'!I114+'IM QUINTERO'!I114+'IM VILLA ALEMANA'!I114+'IM VIÑA DEL MAR'!I114+'IM ZAPALLAR'!I114)</f>
        <v>0</v>
      </c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220"/>
      <c r="V114" s="245">
        <f t="shared" si="7"/>
        <v>0</v>
      </c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20"/>
      <c r="AJ114" s="222"/>
    </row>
    <row r="115" spans="1:36" s="125" customFormat="1" ht="30.75" hidden="1" customHeight="1" thickBot="1" x14ac:dyDescent="0.3">
      <c r="A115" s="211"/>
      <c r="B115" s="112"/>
      <c r="C115" s="94" t="s">
        <v>128</v>
      </c>
      <c r="D115" s="106"/>
      <c r="E115" s="107">
        <f>+'IM CABILDO'!E114+'IM CALERA'!E114+'IM CON CON'!E115+'IM HIJUELAS'!E115+'IM LA CRUZ'!E115+'IM LA LIGUA'!E115+'IM LIMACHE'!E115+'IM NOGALES'!E115+'IM OLMUE'!E115+'IM PAPUDO'!E115+'IM PETORCA'!E115+'IM PUCHUNCAVI'!E115+'IM QUILLOTA'!E114+'IM QUILPUE'!E115+'IM QUINTERO'!E115+'IM VILLA ALEMANA'!E115+'IM VIÑA DEL MAR'!E115+'IM ZAPALLAR'!E115</f>
        <v>0</v>
      </c>
      <c r="F115" s="108">
        <f t="shared" si="6"/>
        <v>0</v>
      </c>
      <c r="G115" s="109">
        <f>+'IM CABILDO'!G114+'IM CALERA'!G114+'IM CON CON'!G115+'IM HIJUELAS'!G115+'IM LA CRUZ'!G115+'IM LA LIGUA'!G115+'IM LIMACHE'!G115+'IM NOGALES'!G115+'IM OLMUE'!G115+'IM PAPUDO'!G115+'IM PETORCA'!G115+'IM PUCHUNCAVI'!G115+'IM QUILLOTA'!G114+'IM QUILPUE'!G115+'IM QUINTERO'!G115+'IM VILLA ALEMANA'!G115+'IM VIÑA DEL MAR'!G115+'IM ZAPALLAR'!G115</f>
        <v>0</v>
      </c>
      <c r="H115" s="109">
        <f>SUM('IM CABILDO'!H114+'IM CALERA'!H114+'IM CON CON'!H115+'IM HIJUELAS'!H115+'IM LA CRUZ'!H115+'IM LA LIGUA'!H115+'IM LIMACHE'!H115+'IM NOGALES'!H115+'IM OLMUE'!H115+'IM PAPUDO'!H115+'IM PETORCA'!H115+'IM PUCHUNCAVI'!H115+'IM QUILLOTA'!H114+'IM QUILPUE'!H115+'IM QUINTERO'!H115+'IM VILLA ALEMANA'!H115+'IM VIÑA DEL MAR'!H115+'IM ZAPALLAR'!H115)</f>
        <v>0</v>
      </c>
      <c r="I115" s="109">
        <f>SUM('IM CABILDO'!I114+'IM CALERA'!I114+'IM CON CON'!I115+'IM HIJUELAS'!I115+'IM LA CRUZ'!I115+'IM LA LIGUA'!I115+'IM LIMACHE'!I115+'IM NOGALES'!I115+'IM OLMUE'!I115+'IM PAPUDO'!I115+'IM PETORCA'!I115+'IM PUCHUNCAVI'!I115+'IM QUILLOTA'!I114+'IM QUILPUE'!I115+'IM QUINTERO'!I115+'IM VILLA ALEMANA'!I115+'IM VIÑA DEL MAR'!I115+'IM ZAPALLAR'!I115)</f>
        <v>0</v>
      </c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220"/>
      <c r="V115" s="245">
        <f t="shared" si="7"/>
        <v>0</v>
      </c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2"/>
    </row>
    <row r="116" spans="1:36" s="125" customFormat="1" ht="30.75" hidden="1" customHeight="1" thickBot="1" x14ac:dyDescent="0.3">
      <c r="A116" s="211"/>
      <c r="B116" s="112"/>
      <c r="C116" s="94" t="s">
        <v>129</v>
      </c>
      <c r="D116" s="106"/>
      <c r="E116" s="107">
        <f>+'IM CABILDO'!E115+'IM CALERA'!E115+'IM CON CON'!E116+'IM HIJUELAS'!E116+'IM LA CRUZ'!E116+'IM LA LIGUA'!E116+'IM LIMACHE'!E116+'IM NOGALES'!E116+'IM OLMUE'!E116+'IM PAPUDO'!E116+'IM PETORCA'!E116+'IM PUCHUNCAVI'!E116+'IM QUILLOTA'!E115+'IM QUILPUE'!E116+'IM QUINTERO'!E116+'IM VILLA ALEMANA'!E116+'IM VIÑA DEL MAR'!E116+'IM ZAPALLAR'!E116</f>
        <v>0</v>
      </c>
      <c r="F116" s="108">
        <f t="shared" si="6"/>
        <v>0</v>
      </c>
      <c r="G116" s="109">
        <f>+'IM CABILDO'!G115+'IM CALERA'!G115+'IM CON CON'!G116+'IM HIJUELAS'!G116+'IM LA CRUZ'!G116+'IM LA LIGUA'!G116+'IM LIMACHE'!G116+'IM NOGALES'!G116+'IM OLMUE'!G116+'IM PAPUDO'!G116+'IM PETORCA'!G116+'IM PUCHUNCAVI'!G116+'IM QUILLOTA'!G115+'IM QUILPUE'!G116+'IM QUINTERO'!G116+'IM VILLA ALEMANA'!G116+'IM VIÑA DEL MAR'!G116+'IM ZAPALLAR'!G116</f>
        <v>0</v>
      </c>
      <c r="H116" s="109">
        <f>SUM('IM CABILDO'!H115+'IM CALERA'!H115+'IM CON CON'!H116+'IM HIJUELAS'!H116+'IM LA CRUZ'!H116+'IM LA LIGUA'!H116+'IM LIMACHE'!H116+'IM NOGALES'!H116+'IM OLMUE'!H116+'IM PAPUDO'!H116+'IM PETORCA'!H116+'IM PUCHUNCAVI'!H116+'IM QUILLOTA'!H115+'IM QUILPUE'!H116+'IM QUINTERO'!H116+'IM VILLA ALEMANA'!H116+'IM VIÑA DEL MAR'!H116+'IM ZAPALLAR'!H116)</f>
        <v>0</v>
      </c>
      <c r="I116" s="109">
        <f>SUM('IM CABILDO'!I115+'IM CALERA'!I115+'IM CON CON'!I116+'IM HIJUELAS'!I116+'IM LA CRUZ'!I116+'IM LA LIGUA'!I116+'IM LIMACHE'!I116+'IM NOGALES'!I116+'IM OLMUE'!I116+'IM PAPUDO'!I116+'IM PETORCA'!I116+'IM PUCHUNCAVI'!I116+'IM QUILLOTA'!I115+'IM QUILPUE'!I116+'IM QUINTERO'!I116+'IM VILLA ALEMANA'!I116+'IM VIÑA DEL MAR'!I116+'IM ZAPALLAR'!I116)</f>
        <v>0</v>
      </c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220"/>
      <c r="V116" s="245">
        <f t="shared" si="7"/>
        <v>0</v>
      </c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2"/>
    </row>
    <row r="117" spans="1:36" s="125" customFormat="1" ht="30.75" hidden="1" customHeight="1" thickBot="1" x14ac:dyDescent="0.3">
      <c r="A117" s="211"/>
      <c r="B117" s="112"/>
      <c r="C117" s="94" t="s">
        <v>130</v>
      </c>
      <c r="D117" s="106"/>
      <c r="E117" s="107">
        <f>+'IM CABILDO'!E116+'IM CALERA'!E116+'IM CON CON'!E117+'IM HIJUELAS'!E117+'IM LA CRUZ'!E117+'IM LA LIGUA'!E117+'IM LIMACHE'!E117+'IM NOGALES'!E117+'IM OLMUE'!E117+'IM PAPUDO'!E117+'IM PETORCA'!E117+'IM PUCHUNCAVI'!E117+'IM QUILLOTA'!E116+'IM QUILPUE'!E117+'IM QUINTERO'!E117+'IM VILLA ALEMANA'!E117+'IM VIÑA DEL MAR'!E117+'IM ZAPALLAR'!E117</f>
        <v>0</v>
      </c>
      <c r="F117" s="108">
        <f t="shared" si="6"/>
        <v>0</v>
      </c>
      <c r="G117" s="109">
        <f>+'IM CABILDO'!G116+'IM CALERA'!G116+'IM CON CON'!G117+'IM HIJUELAS'!G117+'IM LA CRUZ'!G117+'IM LA LIGUA'!G117+'IM LIMACHE'!G117+'IM NOGALES'!G117+'IM OLMUE'!G117+'IM PAPUDO'!G117+'IM PETORCA'!G117+'IM PUCHUNCAVI'!G117+'IM QUILLOTA'!G116+'IM QUILPUE'!G117+'IM QUINTERO'!G117+'IM VILLA ALEMANA'!G117+'IM VIÑA DEL MAR'!G117+'IM ZAPALLAR'!G117</f>
        <v>0</v>
      </c>
      <c r="H117" s="109">
        <f>SUM('IM CABILDO'!H116+'IM CALERA'!H116+'IM CON CON'!H117+'IM HIJUELAS'!H117+'IM LA CRUZ'!H117+'IM LA LIGUA'!H117+'IM LIMACHE'!H117+'IM NOGALES'!H117+'IM OLMUE'!H117+'IM PAPUDO'!H117+'IM PETORCA'!H117+'IM PUCHUNCAVI'!H117+'IM QUILLOTA'!H116+'IM QUILPUE'!H117+'IM QUINTERO'!H117+'IM VILLA ALEMANA'!H117+'IM VIÑA DEL MAR'!H117+'IM ZAPALLAR'!H117)</f>
        <v>0</v>
      </c>
      <c r="I117" s="109">
        <f>SUM('IM CABILDO'!I116+'IM CALERA'!I116+'IM CON CON'!I117+'IM HIJUELAS'!I117+'IM LA CRUZ'!I117+'IM LA LIGUA'!I117+'IM LIMACHE'!I117+'IM NOGALES'!I117+'IM OLMUE'!I117+'IM PAPUDO'!I117+'IM PETORCA'!I117+'IM PUCHUNCAVI'!I117+'IM QUILLOTA'!I116+'IM QUILPUE'!I117+'IM QUINTERO'!I117+'IM VILLA ALEMANA'!I117+'IM VIÑA DEL MAR'!I117+'IM ZAPALLAR'!I117)</f>
        <v>0</v>
      </c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220"/>
      <c r="V117" s="245">
        <f t="shared" si="7"/>
        <v>0</v>
      </c>
      <c r="W117" s="220"/>
      <c r="X117" s="220"/>
      <c r="Y117" s="220"/>
      <c r="Z117" s="220"/>
      <c r="AA117" s="220"/>
      <c r="AB117" s="220"/>
      <c r="AC117" s="220"/>
      <c r="AD117" s="220"/>
      <c r="AE117" s="220"/>
      <c r="AF117" s="220"/>
      <c r="AG117" s="220"/>
      <c r="AH117" s="220"/>
      <c r="AI117" s="220"/>
      <c r="AJ117" s="222"/>
    </row>
    <row r="118" spans="1:36" s="125" customFormat="1" ht="30.75" hidden="1" customHeight="1" thickBot="1" x14ac:dyDescent="0.3">
      <c r="A118" s="211"/>
      <c r="B118" s="112"/>
      <c r="C118" s="94" t="s">
        <v>131</v>
      </c>
      <c r="D118" s="106"/>
      <c r="E118" s="107">
        <f>+'IM CABILDO'!E117+'IM CALERA'!E117+'IM CON CON'!E118+'IM HIJUELAS'!E118+'IM LA CRUZ'!E118+'IM LA LIGUA'!E118+'IM LIMACHE'!E118+'IM NOGALES'!E118+'IM OLMUE'!E118+'IM PAPUDO'!E118+'IM PETORCA'!E118+'IM PUCHUNCAVI'!E118+'IM QUILLOTA'!E117+'IM QUILPUE'!E118+'IM QUINTERO'!E118+'IM VILLA ALEMANA'!E118+'IM VIÑA DEL MAR'!E118+'IM ZAPALLAR'!E118</f>
        <v>0</v>
      </c>
      <c r="F118" s="108">
        <f t="shared" si="6"/>
        <v>0</v>
      </c>
      <c r="G118" s="109">
        <f>+'IM CABILDO'!G117+'IM CALERA'!G117+'IM CON CON'!G118+'IM HIJUELAS'!G118+'IM LA CRUZ'!G118+'IM LA LIGUA'!G118+'IM LIMACHE'!G118+'IM NOGALES'!G118+'IM OLMUE'!G118+'IM PAPUDO'!G118+'IM PETORCA'!G118+'IM PUCHUNCAVI'!G118+'IM QUILLOTA'!G117+'IM QUILPUE'!G118+'IM QUINTERO'!G118+'IM VILLA ALEMANA'!G118+'IM VIÑA DEL MAR'!G118+'IM ZAPALLAR'!G118</f>
        <v>0</v>
      </c>
      <c r="H118" s="109">
        <f>SUM('IM CABILDO'!H117+'IM CALERA'!H117+'IM CON CON'!H118+'IM HIJUELAS'!H118+'IM LA CRUZ'!H118+'IM LA LIGUA'!H118+'IM LIMACHE'!H118+'IM NOGALES'!H118+'IM OLMUE'!H118+'IM PAPUDO'!H118+'IM PETORCA'!H118+'IM PUCHUNCAVI'!H118+'IM QUILLOTA'!H117+'IM QUILPUE'!H118+'IM QUINTERO'!H118+'IM VILLA ALEMANA'!H118+'IM VIÑA DEL MAR'!H118+'IM ZAPALLAR'!H118)</f>
        <v>0</v>
      </c>
      <c r="I118" s="109">
        <f>SUM('IM CABILDO'!I117+'IM CALERA'!I117+'IM CON CON'!I118+'IM HIJUELAS'!I118+'IM LA CRUZ'!I118+'IM LA LIGUA'!I118+'IM LIMACHE'!I118+'IM NOGALES'!I118+'IM OLMUE'!I118+'IM PAPUDO'!I118+'IM PETORCA'!I118+'IM PUCHUNCAVI'!I118+'IM QUILLOTA'!I117+'IM QUILPUE'!I118+'IM QUINTERO'!I118+'IM VILLA ALEMANA'!I118+'IM VIÑA DEL MAR'!I118+'IM ZAPALLAR'!I118)</f>
        <v>0</v>
      </c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220"/>
      <c r="V118" s="245">
        <f t="shared" si="7"/>
        <v>0</v>
      </c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20"/>
      <c r="AH118" s="220"/>
      <c r="AI118" s="220"/>
      <c r="AJ118" s="222"/>
    </row>
    <row r="119" spans="1:36" s="125" customFormat="1" ht="30.75" hidden="1" customHeight="1" thickBot="1" x14ac:dyDescent="0.3">
      <c r="A119" s="211"/>
      <c r="B119" s="112"/>
      <c r="C119" s="94" t="s">
        <v>132</v>
      </c>
      <c r="D119" s="106"/>
      <c r="E119" s="107">
        <f>+'IM CABILDO'!E118+'IM CALERA'!E118+'IM CON CON'!E119+'IM HIJUELAS'!E119+'IM LA CRUZ'!E119+'IM LA LIGUA'!E119+'IM LIMACHE'!E119+'IM NOGALES'!E119+'IM OLMUE'!E119+'IM PAPUDO'!E119+'IM PETORCA'!E119+'IM PUCHUNCAVI'!E119+'IM QUILLOTA'!E118+'IM QUILPUE'!E119+'IM QUINTERO'!E119+'IM VILLA ALEMANA'!E119+'IM VIÑA DEL MAR'!E119+'IM ZAPALLAR'!E119</f>
        <v>0</v>
      </c>
      <c r="F119" s="108">
        <f t="shared" si="6"/>
        <v>0</v>
      </c>
      <c r="G119" s="109">
        <f>+'IM CABILDO'!G118+'IM CALERA'!G118+'IM CON CON'!G119+'IM HIJUELAS'!G119+'IM LA CRUZ'!G119+'IM LA LIGUA'!G119+'IM LIMACHE'!G119+'IM NOGALES'!G119+'IM OLMUE'!G119+'IM PAPUDO'!G119+'IM PETORCA'!G119+'IM PUCHUNCAVI'!G119+'IM QUILLOTA'!G118+'IM QUILPUE'!G119+'IM QUINTERO'!G119+'IM VILLA ALEMANA'!G119+'IM VIÑA DEL MAR'!G119+'IM ZAPALLAR'!G119</f>
        <v>0</v>
      </c>
      <c r="H119" s="109">
        <f>SUM('IM CABILDO'!H118+'IM CALERA'!H118+'IM CON CON'!H119+'IM HIJUELAS'!H119+'IM LA CRUZ'!H119+'IM LA LIGUA'!H119+'IM LIMACHE'!H119+'IM NOGALES'!H119+'IM OLMUE'!H119+'IM PAPUDO'!H119+'IM PETORCA'!H119+'IM PUCHUNCAVI'!H119+'IM QUILLOTA'!H118+'IM QUILPUE'!H119+'IM QUINTERO'!H119+'IM VILLA ALEMANA'!H119+'IM VIÑA DEL MAR'!H119+'IM ZAPALLAR'!H119)</f>
        <v>0</v>
      </c>
      <c r="I119" s="109">
        <f>SUM('IM CABILDO'!I118+'IM CALERA'!I118+'IM CON CON'!I119+'IM HIJUELAS'!I119+'IM LA CRUZ'!I119+'IM LA LIGUA'!I119+'IM LIMACHE'!I119+'IM NOGALES'!I119+'IM OLMUE'!I119+'IM PAPUDO'!I119+'IM PETORCA'!I119+'IM PUCHUNCAVI'!I119+'IM QUILLOTA'!I118+'IM QUILPUE'!I119+'IM QUINTERO'!I119+'IM VILLA ALEMANA'!I119+'IM VIÑA DEL MAR'!I119+'IM ZAPALLAR'!I119)</f>
        <v>0</v>
      </c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220"/>
      <c r="V119" s="245">
        <f t="shared" si="7"/>
        <v>0</v>
      </c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2"/>
    </row>
    <row r="120" spans="1:36" s="125" customFormat="1" ht="30.75" hidden="1" customHeight="1" thickBot="1" x14ac:dyDescent="0.3">
      <c r="A120" s="211"/>
      <c r="B120" s="112"/>
      <c r="C120" s="94" t="s">
        <v>133</v>
      </c>
      <c r="D120" s="106"/>
      <c r="E120" s="107">
        <f>+'IM CABILDO'!E119+'IM CALERA'!E119+'IM CON CON'!E120+'IM HIJUELAS'!E120+'IM LA CRUZ'!E120+'IM LA LIGUA'!E120+'IM LIMACHE'!E120+'IM NOGALES'!E120+'IM OLMUE'!E120+'IM PAPUDO'!E120+'IM PETORCA'!E120+'IM PUCHUNCAVI'!E120+'IM QUILLOTA'!E119+'IM QUILPUE'!E120+'IM QUINTERO'!E120+'IM VILLA ALEMANA'!E120+'IM VIÑA DEL MAR'!E120+'IM ZAPALLAR'!E120</f>
        <v>0</v>
      </c>
      <c r="F120" s="108">
        <f t="shared" si="6"/>
        <v>0</v>
      </c>
      <c r="G120" s="109">
        <f>+'IM CABILDO'!G119+'IM CALERA'!G119+'IM CON CON'!G120+'IM HIJUELAS'!G120+'IM LA CRUZ'!G120+'IM LA LIGUA'!G120+'IM LIMACHE'!G120+'IM NOGALES'!G120+'IM OLMUE'!G120+'IM PAPUDO'!G120+'IM PETORCA'!G120+'IM PUCHUNCAVI'!G120+'IM QUILLOTA'!G119+'IM QUILPUE'!G120+'IM QUINTERO'!G120+'IM VILLA ALEMANA'!G120+'IM VIÑA DEL MAR'!G120+'IM ZAPALLAR'!G120</f>
        <v>0</v>
      </c>
      <c r="H120" s="109">
        <f>SUM('IM CABILDO'!H119+'IM CALERA'!H119+'IM CON CON'!H120+'IM HIJUELAS'!H120+'IM LA CRUZ'!H120+'IM LA LIGUA'!H120+'IM LIMACHE'!H120+'IM NOGALES'!H120+'IM OLMUE'!H120+'IM PAPUDO'!H120+'IM PETORCA'!H120+'IM PUCHUNCAVI'!H120+'IM QUILLOTA'!H119+'IM QUILPUE'!H120+'IM QUINTERO'!H120+'IM VILLA ALEMANA'!H120+'IM VIÑA DEL MAR'!H120+'IM ZAPALLAR'!H120)</f>
        <v>0</v>
      </c>
      <c r="I120" s="109">
        <f>SUM('IM CABILDO'!I119+'IM CALERA'!I119+'IM CON CON'!I120+'IM HIJUELAS'!I120+'IM LA CRUZ'!I120+'IM LA LIGUA'!I120+'IM LIMACHE'!I120+'IM NOGALES'!I120+'IM OLMUE'!I120+'IM PAPUDO'!I120+'IM PETORCA'!I120+'IM PUCHUNCAVI'!I120+'IM QUILLOTA'!I119+'IM QUILPUE'!I120+'IM QUINTERO'!I120+'IM VILLA ALEMANA'!I120+'IM VIÑA DEL MAR'!I120+'IM ZAPALLAR'!I120)</f>
        <v>0</v>
      </c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220"/>
      <c r="V120" s="245">
        <f t="shared" si="7"/>
        <v>0</v>
      </c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2"/>
    </row>
    <row r="121" spans="1:36" s="227" customFormat="1" ht="30.75" hidden="1" customHeight="1" thickBot="1" x14ac:dyDescent="0.3">
      <c r="A121" s="224"/>
      <c r="B121" s="112"/>
      <c r="C121" s="94" t="s">
        <v>134</v>
      </c>
      <c r="D121" s="106"/>
      <c r="E121" s="107">
        <f>+'IM CABILDO'!E120+'IM CALERA'!E120+'IM CON CON'!E121+'IM HIJUELAS'!E121+'IM LA CRUZ'!E121+'IM LA LIGUA'!E121+'IM LIMACHE'!E121+'IM NOGALES'!E121+'IM OLMUE'!E121+'IM PAPUDO'!E121+'IM PETORCA'!E121+'IM PUCHUNCAVI'!E121+'IM QUILLOTA'!E120+'IM QUILPUE'!E121+'IM QUINTERO'!E121+'IM VILLA ALEMANA'!E121+'IM VIÑA DEL MAR'!E121+'IM ZAPALLAR'!E121</f>
        <v>0</v>
      </c>
      <c r="F121" s="108">
        <f t="shared" si="6"/>
        <v>0</v>
      </c>
      <c r="G121" s="109">
        <f>+'IM CABILDO'!G120+'IM CALERA'!G120+'IM CON CON'!G121+'IM HIJUELAS'!G121+'IM LA CRUZ'!G121+'IM LA LIGUA'!G121+'IM LIMACHE'!G121+'IM NOGALES'!G121+'IM OLMUE'!G121+'IM PAPUDO'!G121+'IM PETORCA'!G121+'IM PUCHUNCAVI'!G121+'IM QUILLOTA'!G120+'IM QUILPUE'!G121+'IM QUINTERO'!G121+'IM VILLA ALEMANA'!G121+'IM VIÑA DEL MAR'!G121+'IM ZAPALLAR'!G121</f>
        <v>0</v>
      </c>
      <c r="H121" s="109">
        <f>SUM('IM CABILDO'!H120+'IM CALERA'!H120+'IM CON CON'!H121+'IM HIJUELAS'!H121+'IM LA CRUZ'!H121+'IM LA LIGUA'!H121+'IM LIMACHE'!H121+'IM NOGALES'!H121+'IM OLMUE'!H121+'IM PAPUDO'!H121+'IM PETORCA'!H121+'IM PUCHUNCAVI'!H121+'IM QUILLOTA'!H120+'IM QUILPUE'!H121+'IM QUINTERO'!H121+'IM VILLA ALEMANA'!H121+'IM VIÑA DEL MAR'!H121+'IM ZAPALLAR'!H121)</f>
        <v>0</v>
      </c>
      <c r="I121" s="109">
        <f>SUM('IM CABILDO'!I120+'IM CALERA'!I120+'IM CON CON'!I121+'IM HIJUELAS'!I121+'IM LA CRUZ'!I121+'IM LA LIGUA'!I121+'IM LIMACHE'!I121+'IM NOGALES'!I121+'IM OLMUE'!I121+'IM PAPUDO'!I121+'IM PETORCA'!I121+'IM PUCHUNCAVI'!I121+'IM QUILLOTA'!I120+'IM QUILPUE'!I121+'IM QUINTERO'!I121+'IM VILLA ALEMANA'!I121+'IM VIÑA DEL MAR'!I121+'IM ZAPALLAR'!I121)</f>
        <v>0</v>
      </c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225"/>
      <c r="V121" s="245">
        <f t="shared" si="7"/>
        <v>0</v>
      </c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6"/>
    </row>
    <row r="122" spans="1:36" s="125" customFormat="1" ht="30.75" hidden="1" customHeight="1" thickBot="1" x14ac:dyDescent="0.3">
      <c r="A122" s="211"/>
      <c r="B122" s="112"/>
      <c r="C122" s="94" t="s">
        <v>135</v>
      </c>
      <c r="D122" s="106"/>
      <c r="E122" s="107">
        <f>+'IM CABILDO'!E121+'IM CALERA'!E121+'IM CON CON'!E122+'IM HIJUELAS'!E122+'IM LA CRUZ'!E122+'IM LA LIGUA'!E122+'IM LIMACHE'!E122+'IM NOGALES'!E122+'IM OLMUE'!E122+'IM PAPUDO'!E122+'IM PETORCA'!E122+'IM PUCHUNCAVI'!E122+'IM QUILLOTA'!E121+'IM QUILPUE'!E122+'IM QUINTERO'!E122+'IM VILLA ALEMANA'!E122+'IM VIÑA DEL MAR'!E122+'IM ZAPALLAR'!E122</f>
        <v>0</v>
      </c>
      <c r="F122" s="108">
        <f t="shared" si="6"/>
        <v>0</v>
      </c>
      <c r="G122" s="109">
        <f>+'IM CABILDO'!G121+'IM CALERA'!G121+'IM CON CON'!G122+'IM HIJUELAS'!G122+'IM LA CRUZ'!G122+'IM LA LIGUA'!G122+'IM LIMACHE'!G122+'IM NOGALES'!G122+'IM OLMUE'!G122+'IM PAPUDO'!G122+'IM PETORCA'!G122+'IM PUCHUNCAVI'!G122+'IM QUILLOTA'!G121+'IM QUILPUE'!G122+'IM QUINTERO'!G122+'IM VILLA ALEMANA'!G122+'IM VIÑA DEL MAR'!G122+'IM ZAPALLAR'!G122</f>
        <v>0</v>
      </c>
      <c r="H122" s="109">
        <f>SUM('IM CABILDO'!H121+'IM CALERA'!H121+'IM CON CON'!H122+'IM HIJUELAS'!H122+'IM LA CRUZ'!H122+'IM LA LIGUA'!H122+'IM LIMACHE'!H122+'IM NOGALES'!H122+'IM OLMUE'!H122+'IM PAPUDO'!H122+'IM PETORCA'!H122+'IM PUCHUNCAVI'!H122+'IM QUILLOTA'!H121+'IM QUILPUE'!H122+'IM QUINTERO'!H122+'IM VILLA ALEMANA'!H122+'IM VIÑA DEL MAR'!H122+'IM ZAPALLAR'!H122)</f>
        <v>0</v>
      </c>
      <c r="I122" s="109">
        <f>SUM('IM CABILDO'!I121+'IM CALERA'!I121+'IM CON CON'!I122+'IM HIJUELAS'!I122+'IM LA CRUZ'!I122+'IM LA LIGUA'!I122+'IM LIMACHE'!I122+'IM NOGALES'!I122+'IM OLMUE'!I122+'IM PAPUDO'!I122+'IM PETORCA'!I122+'IM PUCHUNCAVI'!I122+'IM QUILLOTA'!I121+'IM QUILPUE'!I122+'IM QUINTERO'!I122+'IM VILLA ALEMANA'!I122+'IM VIÑA DEL MAR'!I122+'IM ZAPALLAR'!I122)</f>
        <v>0</v>
      </c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220"/>
      <c r="V122" s="245">
        <f t="shared" si="7"/>
        <v>0</v>
      </c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20"/>
      <c r="AH122" s="220"/>
      <c r="AI122" s="220"/>
      <c r="AJ122" s="222"/>
    </row>
    <row r="123" spans="1:36" s="125" customFormat="1" ht="30.75" hidden="1" customHeight="1" thickBot="1" x14ac:dyDescent="0.3">
      <c r="A123" s="211"/>
      <c r="B123" s="112"/>
      <c r="C123" s="94" t="s">
        <v>136</v>
      </c>
      <c r="D123" s="106"/>
      <c r="E123" s="107">
        <f>+'IM CABILDO'!E122+'IM CALERA'!E122+'IM CON CON'!E123+'IM HIJUELAS'!E123+'IM LA CRUZ'!E123+'IM LA LIGUA'!E123+'IM LIMACHE'!E123+'IM NOGALES'!E123+'IM OLMUE'!E123+'IM PAPUDO'!E123+'IM PETORCA'!E123+'IM PUCHUNCAVI'!E123+'IM QUILLOTA'!E122+'IM QUILPUE'!E123+'IM QUINTERO'!E123+'IM VILLA ALEMANA'!E123+'IM VIÑA DEL MAR'!E123+'IM ZAPALLAR'!E123</f>
        <v>0</v>
      </c>
      <c r="F123" s="108">
        <f t="shared" si="6"/>
        <v>0</v>
      </c>
      <c r="G123" s="109">
        <f>+'IM CABILDO'!G122+'IM CALERA'!G122+'IM CON CON'!G123+'IM HIJUELAS'!G123+'IM LA CRUZ'!G123+'IM LA LIGUA'!G123+'IM LIMACHE'!G123+'IM NOGALES'!G123+'IM OLMUE'!G123+'IM PAPUDO'!G123+'IM PETORCA'!G123+'IM PUCHUNCAVI'!G123+'IM QUILLOTA'!G122+'IM QUILPUE'!G123+'IM QUINTERO'!G123+'IM VILLA ALEMANA'!G123+'IM VIÑA DEL MAR'!G123+'IM ZAPALLAR'!G123</f>
        <v>0</v>
      </c>
      <c r="H123" s="109">
        <f>SUM('IM CABILDO'!H122+'IM CALERA'!H122+'IM CON CON'!H123+'IM HIJUELAS'!H123+'IM LA CRUZ'!H123+'IM LA LIGUA'!H123+'IM LIMACHE'!H123+'IM NOGALES'!H123+'IM OLMUE'!H123+'IM PAPUDO'!H123+'IM PETORCA'!H123+'IM PUCHUNCAVI'!H123+'IM QUILLOTA'!H122+'IM QUILPUE'!H123+'IM QUINTERO'!H123+'IM VILLA ALEMANA'!H123+'IM VIÑA DEL MAR'!H123+'IM ZAPALLAR'!H123)</f>
        <v>0</v>
      </c>
      <c r="I123" s="109">
        <f>SUM('IM CABILDO'!I122+'IM CALERA'!I122+'IM CON CON'!I123+'IM HIJUELAS'!I123+'IM LA CRUZ'!I123+'IM LA LIGUA'!I123+'IM LIMACHE'!I123+'IM NOGALES'!I123+'IM OLMUE'!I123+'IM PAPUDO'!I123+'IM PETORCA'!I123+'IM PUCHUNCAVI'!I123+'IM QUILLOTA'!I122+'IM QUILPUE'!I123+'IM QUINTERO'!I123+'IM VILLA ALEMANA'!I123+'IM VIÑA DEL MAR'!I123+'IM ZAPALLAR'!I123)</f>
        <v>0</v>
      </c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220"/>
      <c r="V123" s="245">
        <f t="shared" si="7"/>
        <v>0</v>
      </c>
      <c r="W123" s="220"/>
      <c r="X123" s="220"/>
      <c r="Y123" s="220"/>
      <c r="Z123" s="220"/>
      <c r="AA123" s="220"/>
      <c r="AB123" s="220"/>
      <c r="AC123" s="220"/>
      <c r="AD123" s="220"/>
      <c r="AE123" s="220"/>
      <c r="AF123" s="220"/>
      <c r="AG123" s="220"/>
      <c r="AH123" s="220"/>
      <c r="AI123" s="220"/>
      <c r="AJ123" s="222"/>
    </row>
    <row r="124" spans="1:36" s="125" customFormat="1" ht="30.75" hidden="1" customHeight="1" thickBot="1" x14ac:dyDescent="0.3">
      <c r="A124" s="211"/>
      <c r="B124" s="112">
        <v>38</v>
      </c>
      <c r="C124" s="94" t="s">
        <v>137</v>
      </c>
      <c r="D124" s="106"/>
      <c r="E124" s="107">
        <f>+'IM CABILDO'!E123+'IM CALERA'!E123+'IM CON CON'!E124+'IM HIJUELAS'!E124+'IM LA CRUZ'!E124+'IM LA LIGUA'!E124+'IM LIMACHE'!E124+'IM NOGALES'!E124+'IM OLMUE'!E124+'IM PAPUDO'!E124+'IM PETORCA'!E124+'IM PUCHUNCAVI'!E124+'IM QUILLOTA'!E123+'IM QUILPUE'!E124+'IM QUINTERO'!E124+'IM VILLA ALEMANA'!E124+'IM VIÑA DEL MAR'!E124+'IM ZAPALLAR'!E124</f>
        <v>0</v>
      </c>
      <c r="F124" s="108">
        <f t="shared" si="6"/>
        <v>0</v>
      </c>
      <c r="G124" s="109">
        <f>+'IM CABILDO'!G123+'IM CALERA'!G123+'IM CON CON'!G124+'IM HIJUELAS'!G124+'IM LA CRUZ'!G124+'IM LA LIGUA'!G124+'IM LIMACHE'!G124+'IM NOGALES'!G124+'IM OLMUE'!G124+'IM PAPUDO'!G124+'IM PETORCA'!G124+'IM PUCHUNCAVI'!G124+'IM QUILLOTA'!G123+'IM QUILPUE'!G124+'IM QUINTERO'!G124+'IM VILLA ALEMANA'!G124+'IM VIÑA DEL MAR'!G124+'IM ZAPALLAR'!G124</f>
        <v>0</v>
      </c>
      <c r="H124" s="109">
        <f>SUM('IM CABILDO'!H123+'IM CALERA'!H123+'IM CON CON'!H124+'IM HIJUELAS'!H124+'IM LA CRUZ'!H124+'IM LA LIGUA'!H124+'IM LIMACHE'!H124+'IM NOGALES'!H124+'IM OLMUE'!H124+'IM PAPUDO'!H124+'IM PETORCA'!H124+'IM PUCHUNCAVI'!H124+'IM QUILLOTA'!H123+'IM QUILPUE'!H124+'IM QUINTERO'!H124+'IM VILLA ALEMANA'!H124+'IM VIÑA DEL MAR'!H124+'IM ZAPALLAR'!H124)</f>
        <v>0</v>
      </c>
      <c r="I124" s="109">
        <f>SUM('IM CABILDO'!I123+'IM CALERA'!I123+'IM CON CON'!I124+'IM HIJUELAS'!I124+'IM LA CRUZ'!I124+'IM LA LIGUA'!I124+'IM LIMACHE'!I124+'IM NOGALES'!I124+'IM OLMUE'!I124+'IM PAPUDO'!I124+'IM PETORCA'!I124+'IM PUCHUNCAVI'!I124+'IM QUILLOTA'!I123+'IM QUILPUE'!I124+'IM QUINTERO'!I124+'IM VILLA ALEMANA'!I124+'IM VIÑA DEL MAR'!I124+'IM ZAPALLAR'!I124)</f>
        <v>0</v>
      </c>
      <c r="J124" s="116"/>
      <c r="K124" s="115"/>
      <c r="L124" s="115"/>
      <c r="M124" s="115"/>
      <c r="N124" s="115"/>
      <c r="O124" s="115"/>
      <c r="P124" s="115"/>
      <c r="Q124" s="115"/>
      <c r="R124" s="115"/>
      <c r="S124" s="117">
        <f>SUM(G124:R124)</f>
        <v>0</v>
      </c>
      <c r="T124" s="117">
        <f>+F124-S124</f>
        <v>0</v>
      </c>
      <c r="U124" s="220"/>
      <c r="V124" s="245">
        <f t="shared" si="7"/>
        <v>0</v>
      </c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2"/>
    </row>
    <row r="125" spans="1:36" s="125" customFormat="1" ht="18.75" thickBot="1" x14ac:dyDescent="0.3">
      <c r="B125" s="112"/>
      <c r="C125" s="94"/>
      <c r="D125" s="106"/>
      <c r="E125" s="107" t="e">
        <f>+'IM CABILDO'!E124+'IM CALERA'!E124+'IM CON CON'!E125+'IM HIJUELAS'!E125+'IM LA CRUZ'!#REF!+'IM LA LIGUA'!E125+'IM LIMACHE'!E125+'IM NOGALES'!E125+'IM OLMUE'!E125+'IM PAPUDO'!E125+'IM PETORCA'!E125+'IM PUCHUNCAVI'!E125+'IM QUILLOTA'!E124+'IM QUILPUE'!E125+'IM QUINTERO'!E125+'IM VILLA ALEMANA'!E125+'IM VIÑA DEL MAR'!E125+'IM ZAPALLAR'!E125</f>
        <v>#REF!</v>
      </c>
      <c r="F125" s="108" t="e">
        <f t="shared" si="6"/>
        <v>#REF!</v>
      </c>
      <c r="G125" s="109" t="e">
        <f>+'IM CABILDO'!G124+'IM CALERA'!G124+'IM CON CON'!G125+'IM HIJUELAS'!G125+'IM LA CRUZ'!#REF!+'IM LA LIGUA'!G125+'IM LIMACHE'!G125+'IM NOGALES'!G125+'IM OLMUE'!G125+'IM PAPUDO'!G125+'IM PETORCA'!G125+'IM PUCHUNCAVI'!G125+'IM QUILLOTA'!G124+'IM QUILPUE'!G125+'IM QUINTERO'!G125+'IM VILLA ALEMANA'!G125+'IM VIÑA DEL MAR'!G125+'IM ZAPALLAR'!G125</f>
        <v>#REF!</v>
      </c>
      <c r="H125" s="109" t="e">
        <f>SUM('IM CABILDO'!H124+'IM CALERA'!H124+'IM CON CON'!H125+'IM HIJUELAS'!H125+'IM LA CRUZ'!#REF!+'IM LA LIGUA'!H125+'IM LIMACHE'!H125+'IM NOGALES'!H125+'IM OLMUE'!H125+'IM PAPUDO'!H125+'IM PETORCA'!H125+'IM PUCHUNCAVI'!H125+'IM QUILLOTA'!H124+'IM QUILPUE'!H125+'IM QUINTERO'!H125+'IM VILLA ALEMANA'!H125+'IM VIÑA DEL MAR'!H125+'IM ZAPALLAR'!H125)</f>
        <v>#REF!</v>
      </c>
      <c r="I125" s="109" t="e">
        <f>SUM('IM CABILDO'!I124+'IM CALERA'!I124+'IM CON CON'!I125+'IM HIJUELAS'!I125+'IM LA CRUZ'!#REF!+'IM LA LIGUA'!I125+'IM LIMACHE'!I125+'IM NOGALES'!I125+'IM OLMUE'!I125+'IM PAPUDO'!I125+'IM PETORCA'!I125+'IM PUCHUNCAVI'!I125+'IM QUILLOTA'!I124+'IM QUILPUE'!I125+'IM QUINTERO'!I125+'IM VILLA ALEMANA'!I125+'IM VIÑA DEL MAR'!I125+'IM ZAPALLAR'!I125)</f>
        <v>#REF!</v>
      </c>
      <c r="J125" s="116"/>
      <c r="K125" s="115"/>
      <c r="L125" s="115"/>
      <c r="M125" s="115"/>
      <c r="N125" s="115"/>
      <c r="O125" s="115"/>
      <c r="P125" s="115"/>
      <c r="Q125" s="115"/>
      <c r="R125" s="115"/>
      <c r="S125" s="117" t="e">
        <f>SUM(G125:R125)</f>
        <v>#REF!</v>
      </c>
      <c r="T125" s="117" t="e">
        <f>+F125-S125</f>
        <v>#REF!</v>
      </c>
      <c r="U125" s="220"/>
      <c r="V125" s="245" t="e">
        <f t="shared" si="7"/>
        <v>#REF!</v>
      </c>
      <c r="W125" s="220"/>
      <c r="X125" s="220"/>
      <c r="Y125" s="220"/>
      <c r="Z125" s="220"/>
      <c r="AA125" s="220"/>
      <c r="AB125" s="220"/>
      <c r="AC125" s="220"/>
      <c r="AD125" s="220"/>
      <c r="AE125" s="220"/>
      <c r="AF125" s="220"/>
      <c r="AG125" s="220"/>
      <c r="AH125" s="220"/>
      <c r="AI125" s="220"/>
      <c r="AJ125" s="222"/>
    </row>
    <row r="126" spans="1:36" s="125" customFormat="1" ht="18.75" thickBot="1" x14ac:dyDescent="0.3">
      <c r="B126" s="247"/>
      <c r="C126" s="94" t="s">
        <v>183</v>
      </c>
      <c r="D126" s="106"/>
      <c r="E126" s="126" t="e">
        <f>SUM(E15:E125)</f>
        <v>#REF!</v>
      </c>
      <c r="F126" s="127" t="e">
        <f>SUM(F15:F125)</f>
        <v>#REF!</v>
      </c>
      <c r="G126" s="128" t="e">
        <f t="shared" ref="G126:T126" si="8">SUM(G15:G125)</f>
        <v>#REF!</v>
      </c>
      <c r="H126" s="128" t="e">
        <f>SUM(H15:H125)</f>
        <v>#REF!</v>
      </c>
      <c r="I126" s="128" t="e">
        <f t="shared" si="8"/>
        <v>#REF!</v>
      </c>
      <c r="J126" s="129">
        <f t="shared" si="8"/>
        <v>0</v>
      </c>
      <c r="K126" s="128">
        <f t="shared" si="8"/>
        <v>0</v>
      </c>
      <c r="L126" s="128">
        <f t="shared" si="8"/>
        <v>0</v>
      </c>
      <c r="M126" s="128">
        <f t="shared" si="8"/>
        <v>0</v>
      </c>
      <c r="N126" s="128">
        <f t="shared" si="8"/>
        <v>0</v>
      </c>
      <c r="O126" s="128">
        <f t="shared" si="8"/>
        <v>0</v>
      </c>
      <c r="P126" s="128">
        <f t="shared" si="8"/>
        <v>0</v>
      </c>
      <c r="Q126" s="128">
        <f t="shared" si="8"/>
        <v>0</v>
      </c>
      <c r="R126" s="128">
        <f t="shared" si="8"/>
        <v>0</v>
      </c>
      <c r="S126" s="117" t="e">
        <f t="shared" si="8"/>
        <v>#REF!</v>
      </c>
      <c r="T126" s="130" t="e">
        <f t="shared" si="8"/>
        <v>#REF!</v>
      </c>
      <c r="U126" s="220"/>
      <c r="V126" s="245" t="e">
        <f>+E126-F126</f>
        <v>#REF!</v>
      </c>
      <c r="W126" s="220"/>
      <c r="X126" s="220"/>
      <c r="Y126" s="220"/>
      <c r="Z126" s="220"/>
      <c r="AA126" s="220"/>
      <c r="AB126" s="220"/>
      <c r="AC126" s="220"/>
      <c r="AD126" s="220"/>
      <c r="AE126" s="220"/>
      <c r="AF126" s="220"/>
      <c r="AG126" s="220"/>
      <c r="AH126" s="220"/>
      <c r="AI126" s="220"/>
      <c r="AJ126" s="222"/>
    </row>
    <row r="127" spans="1:36" s="125" customFormat="1" ht="21.75" customHeight="1" thickBot="1" x14ac:dyDescent="0.3">
      <c r="B127" s="247"/>
      <c r="C127" s="131"/>
      <c r="D127" s="132"/>
      <c r="E127" s="133"/>
      <c r="F127" s="134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V127" s="245"/>
    </row>
    <row r="128" spans="1:36" s="125" customFormat="1" ht="21.75" customHeight="1" x14ac:dyDescent="0.25">
      <c r="B128" s="247"/>
      <c r="S128" s="247"/>
      <c r="T128" s="247"/>
      <c r="V128" s="246"/>
    </row>
    <row r="129" spans="2:22" s="125" customFormat="1" ht="21.75" customHeight="1" x14ac:dyDescent="0.25">
      <c r="B129" s="247"/>
      <c r="F129" s="228"/>
      <c r="G129" s="228">
        <f>+G127+H127+I127</f>
        <v>0</v>
      </c>
      <c r="I129" s="228"/>
      <c r="S129" s="247"/>
      <c r="T129" s="247"/>
      <c r="V129" s="246"/>
    </row>
    <row r="130" spans="2:22" s="125" customFormat="1" ht="21.75" customHeight="1" thickBot="1" x14ac:dyDescent="0.3">
      <c r="B130" s="247"/>
      <c r="S130" s="247"/>
      <c r="T130" s="247"/>
      <c r="V130" s="246"/>
    </row>
    <row r="131" spans="2:22" s="125" customFormat="1" x14ac:dyDescent="0.25">
      <c r="B131" s="247"/>
      <c r="C131" s="229" t="s">
        <v>141</v>
      </c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0"/>
      <c r="Q131" s="230"/>
      <c r="R131" s="230"/>
      <c r="S131" s="231"/>
      <c r="T131" s="232"/>
      <c r="V131" s="246"/>
    </row>
    <row r="132" spans="2:22" s="93" customFormat="1" x14ac:dyDescent="0.25">
      <c r="C132" s="359" t="s">
        <v>139</v>
      </c>
      <c r="D132" s="360"/>
      <c r="E132" s="360"/>
      <c r="F132" s="360"/>
      <c r="G132" s="360"/>
      <c r="H132" s="360"/>
      <c r="I132" s="360"/>
      <c r="J132" s="360"/>
      <c r="K132" s="360"/>
      <c r="L132" s="360"/>
      <c r="M132" s="360"/>
      <c r="N132" s="360"/>
      <c r="O132" s="360"/>
      <c r="P132" s="360"/>
      <c r="Q132" s="360"/>
      <c r="R132" s="360"/>
      <c r="S132" s="360"/>
      <c r="T132" s="361"/>
      <c r="V132" s="244"/>
    </row>
    <row r="133" spans="2:22" s="93" customFormat="1" x14ac:dyDescent="0.25">
      <c r="C133" s="359" t="s">
        <v>140</v>
      </c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0"/>
      <c r="P133" s="360"/>
      <c r="Q133" s="360"/>
      <c r="R133" s="360"/>
      <c r="S133" s="360"/>
      <c r="T133" s="361"/>
      <c r="V133" s="244"/>
    </row>
    <row r="134" spans="2:22" s="93" customFormat="1" x14ac:dyDescent="0.25">
      <c r="C134" s="359"/>
      <c r="D134" s="360"/>
      <c r="E134" s="360"/>
      <c r="F134" s="360"/>
      <c r="G134" s="360"/>
      <c r="H134" s="360"/>
      <c r="I134" s="360"/>
      <c r="J134" s="360"/>
      <c r="K134" s="360"/>
      <c r="L134" s="360"/>
      <c r="M134" s="360"/>
      <c r="N134" s="360"/>
      <c r="O134" s="360"/>
      <c r="P134" s="360"/>
      <c r="Q134" s="360"/>
      <c r="R134" s="360"/>
      <c r="S134" s="360"/>
      <c r="T134" s="361"/>
      <c r="V134" s="244"/>
    </row>
    <row r="135" spans="2:22" ht="21.75" customHeight="1" thickBot="1" x14ac:dyDescent="0.3">
      <c r="C135" s="233"/>
      <c r="D135" s="234"/>
      <c r="E135" s="235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6"/>
    </row>
    <row r="136" spans="2:22" s="125" customFormat="1" ht="21.75" customHeight="1" x14ac:dyDescent="0.25">
      <c r="B136" s="247"/>
      <c r="S136" s="247"/>
      <c r="T136" s="247"/>
      <c r="V136" s="246"/>
    </row>
    <row r="137" spans="2:22" s="125" customFormat="1" ht="21.75" customHeight="1" x14ac:dyDescent="0.25">
      <c r="B137" s="247"/>
      <c r="S137" s="247"/>
      <c r="T137" s="247"/>
      <c r="V137" s="246"/>
    </row>
    <row r="138" spans="2:22" s="125" customFormat="1" ht="21.75" customHeight="1" x14ac:dyDescent="0.25">
      <c r="B138" s="247"/>
      <c r="S138" s="247"/>
      <c r="T138" s="247"/>
      <c r="V138" s="246"/>
    </row>
    <row r="139" spans="2:22" s="125" customFormat="1" ht="21.75" customHeight="1" x14ac:dyDescent="0.25">
      <c r="B139" s="247"/>
      <c r="S139" s="247"/>
      <c r="T139" s="247"/>
      <c r="V139" s="246"/>
    </row>
    <row r="140" spans="2:22" s="125" customFormat="1" ht="21.75" customHeight="1" x14ac:dyDescent="0.25">
      <c r="B140" s="247"/>
      <c r="S140" s="247"/>
      <c r="T140" s="247"/>
      <c r="V140" s="246"/>
    </row>
    <row r="141" spans="2:22" s="125" customFormat="1" ht="21.75" customHeight="1" x14ac:dyDescent="0.25">
      <c r="B141" s="247"/>
      <c r="S141" s="247"/>
      <c r="T141" s="247"/>
      <c r="V141" s="246"/>
    </row>
    <row r="142" spans="2:22" s="125" customFormat="1" ht="21.75" customHeight="1" x14ac:dyDescent="0.25">
      <c r="B142" s="247"/>
      <c r="S142" s="247"/>
      <c r="T142" s="247"/>
      <c r="V142" s="246"/>
    </row>
    <row r="143" spans="2:22" s="125" customFormat="1" ht="21.75" customHeight="1" x14ac:dyDescent="0.25">
      <c r="B143" s="247"/>
      <c r="S143" s="247"/>
      <c r="T143" s="247"/>
      <c r="V143" s="246"/>
    </row>
    <row r="144" spans="2:22" s="125" customFormat="1" ht="21.75" customHeight="1" x14ac:dyDescent="0.25">
      <c r="B144" s="247"/>
      <c r="S144" s="247"/>
      <c r="T144" s="247"/>
      <c r="V144" s="246"/>
    </row>
    <row r="145" spans="2:22" s="125" customFormat="1" ht="21.75" customHeight="1" x14ac:dyDescent="0.25">
      <c r="B145" s="247"/>
      <c r="S145" s="247"/>
      <c r="T145" s="247"/>
      <c r="V145" s="246"/>
    </row>
    <row r="146" spans="2:22" s="125" customFormat="1" ht="21.75" customHeight="1" x14ac:dyDescent="0.25">
      <c r="B146" s="247"/>
      <c r="S146" s="247"/>
      <c r="T146" s="247"/>
      <c r="V146" s="246"/>
    </row>
    <row r="147" spans="2:22" s="125" customFormat="1" ht="21.75" customHeight="1" x14ac:dyDescent="0.25">
      <c r="B147" s="247"/>
      <c r="S147" s="247"/>
      <c r="T147" s="247"/>
      <c r="V147" s="246"/>
    </row>
    <row r="148" spans="2:22" s="125" customFormat="1" ht="13.5" customHeight="1" x14ac:dyDescent="0.25">
      <c r="B148" s="247"/>
      <c r="S148" s="247"/>
      <c r="T148" s="247"/>
      <c r="V148" s="246"/>
    </row>
    <row r="149" spans="2:22" s="125" customFormat="1" ht="31.5" hidden="1" customHeight="1" x14ac:dyDescent="0.25">
      <c r="B149" s="247"/>
      <c r="C149" s="237"/>
      <c r="D149" s="237"/>
      <c r="E149" s="238"/>
      <c r="F149" s="239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2"/>
      <c r="T149" s="222"/>
      <c r="V149" s="246"/>
    </row>
    <row r="150" spans="2:22" s="125" customFormat="1" x14ac:dyDescent="0.25">
      <c r="B150" s="247"/>
      <c r="S150" s="222"/>
      <c r="T150" s="222"/>
      <c r="V150" s="246"/>
    </row>
  </sheetData>
  <mergeCells count="4">
    <mergeCell ref="E6:T6"/>
    <mergeCell ref="C132:T132"/>
    <mergeCell ref="C133:T133"/>
    <mergeCell ref="C134:T13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49"/>
  <sheetViews>
    <sheetView topLeftCell="A56" zoomScale="50" zoomScaleNormal="50" workbookViewId="0">
      <selection activeCell="A73" sqref="A73:XFD73"/>
    </sheetView>
  </sheetViews>
  <sheetFormatPr baseColWidth="10" defaultColWidth="76.85546875" defaultRowHeight="20.25" x14ac:dyDescent="0.3"/>
  <cols>
    <col min="1" max="1" width="7.28515625" style="19" customWidth="1"/>
    <col min="2" max="2" width="6.5703125" style="19" bestFit="1" customWidth="1"/>
    <col min="3" max="3" width="78" style="19" customWidth="1"/>
    <col min="4" max="4" width="20.7109375" style="19" customWidth="1"/>
    <col min="5" max="5" width="44.85546875" style="92" bestFit="1" customWidth="1"/>
    <col min="6" max="6" width="37" style="19" customWidth="1"/>
    <col min="7" max="10" width="31.85546875" style="19" bestFit="1" customWidth="1"/>
    <col min="11" max="18" width="23.140625" style="19" hidden="1" customWidth="1"/>
    <col min="19" max="19" width="31.85546875" style="19" bestFit="1" customWidth="1"/>
    <col min="20" max="20" width="35.85546875" style="19" bestFit="1" customWidth="1"/>
    <col min="21" max="21" width="8.28515625" style="156" customWidth="1"/>
    <col min="22" max="22" width="28.140625" style="156" bestFit="1" customWidth="1"/>
    <col min="23" max="23" width="27" style="156" bestFit="1" customWidth="1"/>
    <col min="24" max="24" width="19" style="156" customWidth="1"/>
    <col min="25" max="36" width="11.42578125" style="156" customWidth="1"/>
    <col min="37" max="70" width="11.42578125" style="165" customWidth="1"/>
    <col min="71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19"/>
  </cols>
  <sheetData>
    <row r="1" spans="1:16383" ht="27.75" customHeight="1" x14ac:dyDescent="0.3">
      <c r="A1" s="17"/>
      <c r="B1" s="17"/>
      <c r="C1" s="1" t="s">
        <v>0</v>
      </c>
      <c r="D1" s="1"/>
      <c r="E1" s="18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T1" s="19"/>
      <c r="VXU1" s="19"/>
      <c r="VXV1" s="19"/>
      <c r="VXW1" s="19"/>
      <c r="VXX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YZ1" s="19"/>
      <c r="VZA1" s="19"/>
      <c r="VZB1" s="19"/>
      <c r="VZC1" s="19"/>
      <c r="VZD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F1" s="19"/>
      <c r="WAG1" s="19"/>
      <c r="WAH1" s="19"/>
      <c r="WAI1" s="19"/>
      <c r="WAJ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L1" s="19"/>
      <c r="WBM1" s="19"/>
      <c r="WBN1" s="19"/>
      <c r="WBO1" s="19"/>
      <c r="WBP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R1" s="19"/>
      <c r="WCS1" s="19"/>
      <c r="WCT1" s="19"/>
      <c r="WCU1" s="19"/>
      <c r="WCV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DX1" s="19"/>
      <c r="WDY1" s="19"/>
      <c r="WDZ1" s="19"/>
      <c r="WEA1" s="19"/>
      <c r="WEB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D1" s="19"/>
      <c r="WFE1" s="19"/>
      <c r="WFF1" s="19"/>
      <c r="WFG1" s="19"/>
      <c r="WFH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J1" s="19"/>
      <c r="WGK1" s="19"/>
      <c r="WGL1" s="19"/>
      <c r="WGM1" s="19"/>
      <c r="WGN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P1" s="19"/>
      <c r="WHQ1" s="19"/>
      <c r="WHR1" s="19"/>
      <c r="WHS1" s="19"/>
      <c r="WHT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IV1" s="19"/>
      <c r="WIW1" s="19"/>
      <c r="WIX1" s="19"/>
      <c r="WIY1" s="19"/>
      <c r="WIZ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B1" s="19"/>
      <c r="WKC1" s="19"/>
      <c r="WKD1" s="19"/>
      <c r="WKE1" s="19"/>
      <c r="WKF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H1" s="19"/>
      <c r="WLI1" s="19"/>
      <c r="WLJ1" s="19"/>
      <c r="WLK1" s="19"/>
      <c r="WLL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N1" s="19"/>
      <c r="WMO1" s="19"/>
      <c r="WMP1" s="19"/>
      <c r="WMQ1" s="19"/>
      <c r="WMR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T1" s="19"/>
      <c r="WNU1" s="19"/>
      <c r="WNV1" s="19"/>
      <c r="WNW1" s="19"/>
      <c r="WNX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OZ1" s="19"/>
      <c r="WPA1" s="19"/>
      <c r="WPB1" s="19"/>
      <c r="WPC1" s="19"/>
      <c r="WPD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F1" s="19"/>
      <c r="WQG1" s="19"/>
      <c r="WQH1" s="19"/>
      <c r="WQI1" s="19"/>
      <c r="WQJ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L1" s="19"/>
      <c r="WRM1" s="19"/>
      <c r="WRN1" s="19"/>
      <c r="WRO1" s="19"/>
      <c r="WRP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R1" s="19"/>
      <c r="WSS1" s="19"/>
      <c r="WST1" s="19"/>
      <c r="WSU1" s="19"/>
      <c r="WSV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TX1" s="19"/>
      <c r="WTY1" s="19"/>
      <c r="WTZ1" s="19"/>
      <c r="WUA1" s="19"/>
      <c r="WUB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D1" s="19"/>
      <c r="WVE1" s="19"/>
      <c r="WVF1" s="19"/>
      <c r="WVG1" s="19"/>
      <c r="WVH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J1" s="19"/>
      <c r="WWK1" s="19"/>
      <c r="WWL1" s="19"/>
      <c r="WWM1" s="19"/>
      <c r="WWN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P1" s="19"/>
      <c r="WXQ1" s="19"/>
      <c r="WXR1" s="19"/>
      <c r="WXS1" s="19"/>
      <c r="WXT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YV1" s="19"/>
      <c r="WYW1" s="19"/>
      <c r="WYX1" s="19"/>
      <c r="WYY1" s="19"/>
      <c r="WYZ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B1" s="19"/>
      <c r="XAC1" s="19"/>
      <c r="XAD1" s="19"/>
      <c r="XAE1" s="19"/>
      <c r="XAF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H1" s="19"/>
      <c r="XBI1" s="19"/>
      <c r="XBJ1" s="19"/>
      <c r="XBK1" s="19"/>
      <c r="XBL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N1" s="19"/>
      <c r="XCO1" s="19"/>
      <c r="XCP1" s="19"/>
      <c r="XCQ1" s="19"/>
      <c r="XCR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T1" s="19"/>
      <c r="XDU1" s="19"/>
      <c r="XDV1" s="19"/>
      <c r="XDW1" s="19"/>
      <c r="XDX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  <c r="XEZ1" s="19"/>
      <c r="XFA1" s="19"/>
      <c r="XFB1" s="19"/>
      <c r="XFC1" s="19"/>
    </row>
    <row r="2" spans="1:16383" ht="27.75" customHeight="1" x14ac:dyDescent="0.3">
      <c r="A2" s="17"/>
      <c r="B2" s="17"/>
      <c r="C2" s="1" t="s">
        <v>1</v>
      </c>
      <c r="D2" s="1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</row>
    <row r="3" spans="1:16383" ht="27.75" customHeight="1" x14ac:dyDescent="0.3">
      <c r="A3" s="17"/>
      <c r="B3" s="17"/>
      <c r="C3" s="1" t="s">
        <v>2</v>
      </c>
      <c r="D3" s="1"/>
      <c r="E3" s="18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  <c r="XFC3" s="19"/>
    </row>
    <row r="4" spans="1:16383" ht="27.75" customHeight="1" x14ac:dyDescent="0.3">
      <c r="A4" s="17"/>
      <c r="B4" s="17"/>
      <c r="C4" s="3" t="s">
        <v>3</v>
      </c>
      <c r="D4" s="3"/>
      <c r="E4" s="20"/>
      <c r="F4" s="21"/>
      <c r="G4" s="21"/>
      <c r="H4" s="21"/>
      <c r="I4" s="21"/>
      <c r="J4" s="21"/>
      <c r="K4" s="21"/>
      <c r="L4" s="21"/>
      <c r="R4" s="17"/>
      <c r="S4" s="17"/>
      <c r="T4" s="17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B4" s="19"/>
      <c r="XFC4" s="19"/>
    </row>
    <row r="5" spans="1:16383" ht="27.75" customHeight="1" x14ac:dyDescent="0.3">
      <c r="A5" s="17"/>
      <c r="B5" s="17"/>
      <c r="C5" s="4" t="s">
        <v>145</v>
      </c>
      <c r="D5" s="4"/>
      <c r="E5" s="22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B5" s="19"/>
      <c r="XFC5" s="19"/>
    </row>
    <row r="6" spans="1:16383" ht="51" customHeight="1" x14ac:dyDescent="0.5">
      <c r="A6" s="17"/>
      <c r="B6" s="17"/>
      <c r="C6" s="4"/>
      <c r="D6" s="4"/>
      <c r="E6" s="334" t="s">
        <v>144</v>
      </c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  <c r="XFC6" s="19"/>
    </row>
    <row r="7" spans="1:16383" ht="27.75" hidden="1" customHeight="1" x14ac:dyDescent="0.3">
      <c r="A7" s="17"/>
      <c r="B7" s="17"/>
      <c r="C7" s="4"/>
      <c r="D7" s="5" t="s">
        <v>4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  <c r="XFC7" s="19"/>
    </row>
    <row r="8" spans="1:16383" ht="27.75" customHeight="1" x14ac:dyDescent="0.3">
      <c r="A8" s="17"/>
      <c r="B8" s="17"/>
      <c r="C8" s="6" t="s">
        <v>148</v>
      </c>
      <c r="D8" s="6"/>
      <c r="E8" s="241"/>
      <c r="F8" s="1"/>
      <c r="G8" s="3"/>
      <c r="H8" s="17"/>
      <c r="I8" s="17"/>
      <c r="L8" s="17"/>
      <c r="M8" s="17"/>
      <c r="N8" s="17"/>
      <c r="O8" s="17"/>
      <c r="P8" s="17"/>
      <c r="Q8" s="17"/>
      <c r="R8" s="17"/>
      <c r="S8" s="17"/>
      <c r="T8" s="17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B8" s="19"/>
      <c r="XFC8" s="19"/>
    </row>
    <row r="9" spans="1:16383" ht="27.75" customHeight="1" x14ac:dyDescent="0.3">
      <c r="A9" s="17"/>
      <c r="B9" s="17"/>
      <c r="C9" s="6" t="s">
        <v>149</v>
      </c>
      <c r="D9" s="6"/>
      <c r="E9" s="241"/>
      <c r="F9" s="1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B9" s="19"/>
      <c r="XFC9" s="19"/>
    </row>
    <row r="10" spans="1:16383" ht="21.75" hidden="1" customHeight="1" x14ac:dyDescent="0.3">
      <c r="A10" s="17"/>
      <c r="B10" s="17"/>
      <c r="C10" s="6" t="s">
        <v>5</v>
      </c>
      <c r="D10" s="6"/>
      <c r="E10" s="241"/>
      <c r="F10" s="1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B10" s="19"/>
      <c r="XFC10" s="19"/>
    </row>
    <row r="11" spans="1:16383" ht="21.75" hidden="1" customHeight="1" x14ac:dyDescent="0.3">
      <c r="A11" s="17"/>
      <c r="B11" s="17"/>
      <c r="C11" s="24"/>
      <c r="D11" s="24"/>
      <c r="E11" s="1"/>
      <c r="F11" s="1" t="s">
        <v>6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B11" s="19"/>
      <c r="XFC11" s="19"/>
    </row>
    <row r="12" spans="1:16383" ht="15" customHeight="1" thickBot="1" x14ac:dyDescent="0.35">
      <c r="A12" s="25"/>
      <c r="B12" s="17"/>
      <c r="C12" s="17"/>
      <c r="D12" s="17"/>
      <c r="E12" s="18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</row>
    <row r="13" spans="1:16383" ht="57" customHeight="1" thickBot="1" x14ac:dyDescent="0.35">
      <c r="A13" s="25"/>
      <c r="B13" s="17"/>
      <c r="C13" s="17"/>
      <c r="D13" s="26" t="s">
        <v>7</v>
      </c>
      <c r="E13" s="27" t="s">
        <v>8</v>
      </c>
      <c r="F13" s="28" t="s">
        <v>9</v>
      </c>
      <c r="G13" s="26" t="s">
        <v>10</v>
      </c>
      <c r="H13" s="26" t="s">
        <v>184</v>
      </c>
      <c r="I13" s="26" t="s">
        <v>185</v>
      </c>
      <c r="J13" s="28" t="s">
        <v>186</v>
      </c>
      <c r="K13" s="26" t="s">
        <v>14</v>
      </c>
      <c r="L13" s="26" t="s">
        <v>15</v>
      </c>
      <c r="M13" s="26" t="s">
        <v>16</v>
      </c>
      <c r="N13" s="26" t="s">
        <v>17</v>
      </c>
      <c r="O13" s="29" t="s">
        <v>18</v>
      </c>
      <c r="P13" s="29" t="s">
        <v>19</v>
      </c>
      <c r="Q13" s="30" t="s">
        <v>20</v>
      </c>
      <c r="R13" s="26" t="s">
        <v>21</v>
      </c>
      <c r="S13" s="26" t="s">
        <v>22</v>
      </c>
      <c r="T13" s="26" t="s">
        <v>23</v>
      </c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B13" s="19"/>
      <c r="XFC13" s="19"/>
    </row>
    <row r="14" spans="1:16383" s="17" customFormat="1" ht="30" customHeight="1" thickBot="1" x14ac:dyDescent="0.35">
      <c r="A14" s="25"/>
      <c r="B14" s="242"/>
      <c r="C14" s="32" t="s">
        <v>24</v>
      </c>
      <c r="D14" s="33"/>
      <c r="E14" s="34" t="s">
        <v>25</v>
      </c>
      <c r="F14" s="35" t="s">
        <v>25</v>
      </c>
      <c r="G14" s="36" t="s">
        <v>26</v>
      </c>
      <c r="H14" s="36" t="s">
        <v>26</v>
      </c>
      <c r="I14" s="36" t="s">
        <v>26</v>
      </c>
      <c r="J14" s="37" t="s">
        <v>26</v>
      </c>
      <c r="K14" s="36" t="s">
        <v>26</v>
      </c>
      <c r="L14" s="36" t="s">
        <v>26</v>
      </c>
      <c r="M14" s="36" t="s">
        <v>26</v>
      </c>
      <c r="N14" s="36" t="s">
        <v>26</v>
      </c>
      <c r="O14" s="36" t="s">
        <v>26</v>
      </c>
      <c r="P14" s="36" t="s">
        <v>26</v>
      </c>
      <c r="Q14" s="36" t="s">
        <v>26</v>
      </c>
      <c r="R14" s="36" t="s">
        <v>26</v>
      </c>
      <c r="S14" s="36" t="s">
        <v>29</v>
      </c>
      <c r="T14" s="36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</row>
    <row r="15" spans="1:16383" s="17" customFormat="1" ht="21" thickBot="1" x14ac:dyDescent="0.35">
      <c r="A15" s="38"/>
      <c r="B15" s="39">
        <v>1</v>
      </c>
      <c r="C15" s="26" t="s">
        <v>30</v>
      </c>
      <c r="D15" s="40" t="s">
        <v>31</v>
      </c>
      <c r="E15" s="41">
        <f>+G15*12</f>
        <v>3656230680</v>
      </c>
      <c r="F15" s="42">
        <f>SUM(G15:R15)</f>
        <v>1218743560</v>
      </c>
      <c r="G15" s="43">
        <v>304685890</v>
      </c>
      <c r="H15" s="43">
        <v>304685890</v>
      </c>
      <c r="I15" s="43">
        <v>304685890</v>
      </c>
      <c r="J15" s="44">
        <v>304685890</v>
      </c>
      <c r="K15" s="43"/>
      <c r="L15" s="43"/>
      <c r="M15" s="43"/>
      <c r="N15" s="43"/>
      <c r="O15" s="43"/>
      <c r="P15" s="43"/>
      <c r="Q15" s="43"/>
      <c r="R15" s="43"/>
      <c r="S15" s="45">
        <f>SUM(G15:R15)</f>
        <v>1218743560</v>
      </c>
      <c r="T15" s="45">
        <f>+F15-S15</f>
        <v>0</v>
      </c>
      <c r="U15" s="157"/>
      <c r="V15" s="158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</row>
    <row r="16" spans="1:16383" s="17" customFormat="1" ht="21" hidden="1" thickBot="1" x14ac:dyDescent="0.35">
      <c r="A16" s="38"/>
      <c r="B16" s="46">
        <v>2</v>
      </c>
      <c r="C16" s="26" t="s">
        <v>32</v>
      </c>
      <c r="D16" s="40" t="s">
        <v>31</v>
      </c>
      <c r="E16" s="47"/>
      <c r="F16" s="42">
        <f t="shared" ref="F16:F18" si="0">SUM(G16:R16)</f>
        <v>0</v>
      </c>
      <c r="G16" s="49"/>
      <c r="H16" s="49"/>
      <c r="I16" s="49"/>
      <c r="J16" s="50"/>
      <c r="K16" s="49"/>
      <c r="L16" s="49"/>
      <c r="M16" s="49"/>
      <c r="N16" s="49"/>
      <c r="O16" s="49"/>
      <c r="P16" s="49"/>
      <c r="Q16" s="49"/>
      <c r="R16" s="49"/>
      <c r="S16" s="51">
        <f t="shared" ref="S16:S80" si="1">SUM(G16:R16)</f>
        <v>0</v>
      </c>
      <c r="T16" s="45">
        <f t="shared" ref="T16:T81" si="2">+F16-S16</f>
        <v>0</v>
      </c>
      <c r="U16" s="157"/>
      <c r="V16" s="158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</row>
    <row r="17" spans="1:70" s="17" customFormat="1" ht="21" hidden="1" thickBot="1" x14ac:dyDescent="0.35">
      <c r="A17" s="38"/>
      <c r="B17" s="46">
        <v>3</v>
      </c>
      <c r="C17" s="26" t="s">
        <v>33</v>
      </c>
      <c r="D17" s="40" t="s">
        <v>31</v>
      </c>
      <c r="E17" s="52"/>
      <c r="F17" s="42">
        <f t="shared" si="0"/>
        <v>0</v>
      </c>
      <c r="G17" s="49"/>
      <c r="H17" s="49"/>
      <c r="I17" s="49"/>
      <c r="J17" s="50"/>
      <c r="K17" s="49"/>
      <c r="L17" s="49"/>
      <c r="M17" s="49"/>
      <c r="N17" s="49"/>
      <c r="O17" s="49"/>
      <c r="P17" s="49"/>
      <c r="Q17" s="49"/>
      <c r="R17" s="49"/>
      <c r="S17" s="51">
        <f t="shared" si="1"/>
        <v>0</v>
      </c>
      <c r="T17" s="45">
        <f t="shared" si="2"/>
        <v>0</v>
      </c>
      <c r="U17" s="157"/>
      <c r="V17" s="158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</row>
    <row r="18" spans="1:70" s="17" customFormat="1" ht="21" thickBot="1" x14ac:dyDescent="0.35">
      <c r="A18" s="38"/>
      <c r="B18" s="46">
        <v>2</v>
      </c>
      <c r="C18" s="26" t="s">
        <v>34</v>
      </c>
      <c r="D18" s="40" t="s">
        <v>31</v>
      </c>
      <c r="E18" s="47">
        <f>+G18*12</f>
        <v>125580828</v>
      </c>
      <c r="F18" s="42">
        <f t="shared" si="0"/>
        <v>41860276</v>
      </c>
      <c r="G18" s="49">
        <v>10465069</v>
      </c>
      <c r="H18" s="49">
        <v>10465069</v>
      </c>
      <c r="I18" s="49">
        <v>10465069</v>
      </c>
      <c r="J18" s="50">
        <v>10465069</v>
      </c>
      <c r="K18" s="49"/>
      <c r="L18" s="49"/>
      <c r="M18" s="49"/>
      <c r="N18" s="49"/>
      <c r="O18" s="49"/>
      <c r="P18" s="49"/>
      <c r="Q18" s="49"/>
      <c r="R18" s="49"/>
      <c r="S18" s="51">
        <f t="shared" si="1"/>
        <v>41860276</v>
      </c>
      <c r="T18" s="45">
        <f t="shared" si="2"/>
        <v>0</v>
      </c>
      <c r="U18" s="157"/>
      <c r="V18" s="158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</row>
    <row r="19" spans="1:70" s="17" customFormat="1" ht="21" thickBot="1" x14ac:dyDescent="0.35">
      <c r="A19" s="38"/>
      <c r="B19" s="46">
        <v>3</v>
      </c>
      <c r="C19" s="26" t="s">
        <v>182</v>
      </c>
      <c r="D19" s="40" t="s">
        <v>31</v>
      </c>
      <c r="E19" s="47">
        <f>+G19*12</f>
        <v>6160716</v>
      </c>
      <c r="F19" s="42">
        <f>SUM(G19:R19)</f>
        <v>2053572</v>
      </c>
      <c r="G19" s="49">
        <f>513393</f>
        <v>513393</v>
      </c>
      <c r="H19" s="49">
        <v>513393</v>
      </c>
      <c r="I19" s="49">
        <v>513393</v>
      </c>
      <c r="J19" s="50">
        <v>513393</v>
      </c>
      <c r="K19" s="49"/>
      <c r="L19" s="49"/>
      <c r="M19" s="49"/>
      <c r="N19" s="49"/>
      <c r="O19" s="49"/>
      <c r="P19" s="49"/>
      <c r="Q19" s="49"/>
      <c r="R19" s="49"/>
      <c r="S19" s="51">
        <f t="shared" si="1"/>
        <v>2053572</v>
      </c>
      <c r="T19" s="45">
        <f>+F19-S19</f>
        <v>0</v>
      </c>
      <c r="U19" s="157"/>
      <c r="V19" s="158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</row>
    <row r="20" spans="1:70" s="17" customFormat="1" ht="21" thickBot="1" x14ac:dyDescent="0.35">
      <c r="A20" s="38"/>
      <c r="B20" s="46"/>
      <c r="C20" s="26" t="s">
        <v>207</v>
      </c>
      <c r="D20" s="40"/>
      <c r="E20" s="47"/>
      <c r="F20" s="42">
        <f>+G20</f>
        <v>992064</v>
      </c>
      <c r="G20" s="49">
        <v>992064</v>
      </c>
      <c r="H20" s="49"/>
      <c r="I20" s="49"/>
      <c r="J20" s="50"/>
      <c r="K20" s="49"/>
      <c r="L20" s="49"/>
      <c r="M20" s="49"/>
      <c r="N20" s="49"/>
      <c r="O20" s="49"/>
      <c r="P20" s="49"/>
      <c r="Q20" s="49"/>
      <c r="R20" s="49"/>
      <c r="S20" s="51">
        <f>SUM(G20:J20)</f>
        <v>992064</v>
      </c>
      <c r="T20" s="45">
        <f t="shared" ref="T20:T21" si="3">+F20-S20</f>
        <v>0</v>
      </c>
      <c r="U20" s="157"/>
      <c r="V20" s="158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</row>
    <row r="21" spans="1:70" s="17" customFormat="1" ht="21" hidden="1" thickBot="1" x14ac:dyDescent="0.35">
      <c r="A21" s="38"/>
      <c r="B21" s="46">
        <v>5</v>
      </c>
      <c r="C21" s="26" t="s">
        <v>36</v>
      </c>
      <c r="D21" s="40" t="s">
        <v>31</v>
      </c>
      <c r="E21" s="47"/>
      <c r="F21" s="42">
        <f>SUM(G21:R21)</f>
        <v>0</v>
      </c>
      <c r="G21" s="49"/>
      <c r="H21" s="49"/>
      <c r="I21" s="49"/>
      <c r="J21" s="50"/>
      <c r="K21" s="49"/>
      <c r="L21" s="49"/>
      <c r="M21" s="49"/>
      <c r="N21" s="49"/>
      <c r="O21" s="49"/>
      <c r="P21" s="49"/>
      <c r="Q21" s="49"/>
      <c r="R21" s="49"/>
      <c r="S21" s="51">
        <f t="shared" si="1"/>
        <v>0</v>
      </c>
      <c r="T21" s="45">
        <f t="shared" si="3"/>
        <v>0</v>
      </c>
      <c r="U21" s="157"/>
      <c r="V21" s="158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</row>
    <row r="22" spans="1:70" s="17" customFormat="1" ht="21" thickBot="1" x14ac:dyDescent="0.35">
      <c r="A22" s="38"/>
      <c r="B22" s="46">
        <v>4</v>
      </c>
      <c r="C22" s="26" t="s">
        <v>37</v>
      </c>
      <c r="D22" s="40" t="s">
        <v>31</v>
      </c>
      <c r="E22" s="47">
        <f>+G22*12</f>
        <v>4635372</v>
      </c>
      <c r="F22" s="48">
        <f>+G22+H22+I22+J22</f>
        <v>1545127</v>
      </c>
      <c r="G22" s="49">
        <v>386281</v>
      </c>
      <c r="H22" s="49">
        <v>386282</v>
      </c>
      <c r="I22" s="49">
        <v>386282</v>
      </c>
      <c r="J22" s="50">
        <v>386282</v>
      </c>
      <c r="K22" s="49"/>
      <c r="L22" s="49"/>
      <c r="M22" s="49"/>
      <c r="N22" s="49"/>
      <c r="O22" s="49"/>
      <c r="P22" s="49"/>
      <c r="Q22" s="49"/>
      <c r="R22" s="49"/>
      <c r="S22" s="51">
        <f t="shared" si="1"/>
        <v>1545127</v>
      </c>
      <c r="T22" s="45">
        <f t="shared" si="2"/>
        <v>0</v>
      </c>
      <c r="U22" s="157"/>
      <c r="V22" s="158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</row>
    <row r="23" spans="1:70" s="17" customFormat="1" ht="21" hidden="1" thickBot="1" x14ac:dyDescent="0.35">
      <c r="A23" s="38"/>
      <c r="B23" s="46">
        <v>7</v>
      </c>
      <c r="C23" s="26" t="s">
        <v>38</v>
      </c>
      <c r="D23" s="40" t="s">
        <v>31</v>
      </c>
      <c r="E23" s="47"/>
      <c r="F23" s="48">
        <f t="shared" ref="F23:F24" si="4">+G23+H23+I23+J23</f>
        <v>0</v>
      </c>
      <c r="G23" s="49"/>
      <c r="H23" s="49"/>
      <c r="I23" s="49"/>
      <c r="J23" s="50"/>
      <c r="K23" s="49"/>
      <c r="L23" s="49"/>
      <c r="M23" s="49"/>
      <c r="N23" s="49"/>
      <c r="O23" s="49"/>
      <c r="P23" s="49"/>
      <c r="Q23" s="49"/>
      <c r="R23" s="49"/>
      <c r="S23" s="51">
        <f t="shared" si="1"/>
        <v>0</v>
      </c>
      <c r="T23" s="45">
        <f t="shared" si="2"/>
        <v>0</v>
      </c>
      <c r="U23" s="157"/>
      <c r="V23" s="158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</row>
    <row r="24" spans="1:70" s="17" customFormat="1" ht="21" thickBot="1" x14ac:dyDescent="0.35">
      <c r="A24" s="38"/>
      <c r="B24" s="46">
        <v>5</v>
      </c>
      <c r="C24" s="26" t="s">
        <v>39</v>
      </c>
      <c r="D24" s="40" t="s">
        <v>31</v>
      </c>
      <c r="E24" s="47">
        <f>+G24*12</f>
        <v>7031172</v>
      </c>
      <c r="F24" s="48">
        <f t="shared" si="4"/>
        <v>2343727</v>
      </c>
      <c r="G24" s="49">
        <v>585931</v>
      </c>
      <c r="H24" s="49">
        <v>585932</v>
      </c>
      <c r="I24" s="49">
        <v>585932</v>
      </c>
      <c r="J24" s="50">
        <v>585932</v>
      </c>
      <c r="K24" s="49"/>
      <c r="L24" s="49"/>
      <c r="M24" s="49"/>
      <c r="N24" s="49"/>
      <c r="O24" s="49"/>
      <c r="P24" s="49"/>
      <c r="Q24" s="49"/>
      <c r="R24" s="49"/>
      <c r="S24" s="51">
        <f t="shared" si="1"/>
        <v>2343727</v>
      </c>
      <c r="T24" s="45">
        <f t="shared" si="2"/>
        <v>0</v>
      </c>
      <c r="U24" s="157"/>
      <c r="V24" s="158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</row>
    <row r="25" spans="1:70" s="17" customFormat="1" ht="21" hidden="1" thickBot="1" x14ac:dyDescent="0.35">
      <c r="A25" s="38"/>
      <c r="B25" s="46">
        <v>6</v>
      </c>
      <c r="C25" s="26" t="s">
        <v>40</v>
      </c>
      <c r="D25" s="40"/>
      <c r="E25" s="47"/>
      <c r="F25" s="48"/>
      <c r="G25" s="49"/>
      <c r="H25" s="49"/>
      <c r="I25" s="49"/>
      <c r="J25" s="50"/>
      <c r="K25" s="49"/>
      <c r="L25" s="49"/>
      <c r="M25" s="49"/>
      <c r="N25" s="49"/>
      <c r="O25" s="49"/>
      <c r="P25" s="49"/>
      <c r="Q25" s="49"/>
      <c r="R25" s="49"/>
      <c r="S25" s="51">
        <f t="shared" si="1"/>
        <v>0</v>
      </c>
      <c r="T25" s="45">
        <f t="shared" si="2"/>
        <v>0</v>
      </c>
      <c r="U25" s="159"/>
      <c r="V25" s="158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</row>
    <row r="26" spans="1:70" s="17" customFormat="1" ht="21" hidden="1" thickBot="1" x14ac:dyDescent="0.35">
      <c r="A26" s="38"/>
      <c r="B26" s="46">
        <v>7</v>
      </c>
      <c r="C26" s="26" t="s">
        <v>41</v>
      </c>
      <c r="D26" s="40"/>
      <c r="E26" s="47"/>
      <c r="F26" s="48"/>
      <c r="G26" s="49"/>
      <c r="H26" s="49"/>
      <c r="I26" s="49"/>
      <c r="J26" s="50"/>
      <c r="K26" s="49"/>
      <c r="L26" s="49"/>
      <c r="M26" s="49"/>
      <c r="N26" s="49"/>
      <c r="O26" s="49"/>
      <c r="P26" s="49"/>
      <c r="Q26" s="49"/>
      <c r="R26" s="49"/>
      <c r="S26" s="51">
        <f t="shared" si="1"/>
        <v>0</v>
      </c>
      <c r="T26" s="45">
        <f t="shared" si="2"/>
        <v>0</v>
      </c>
      <c r="U26" s="159"/>
      <c r="V26" s="158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</row>
    <row r="27" spans="1:70" s="17" customFormat="1" ht="21" hidden="1" thickBot="1" x14ac:dyDescent="0.35">
      <c r="A27" s="38"/>
      <c r="B27" s="46"/>
      <c r="C27" s="26" t="s">
        <v>42</v>
      </c>
      <c r="D27" s="40"/>
      <c r="E27" s="47"/>
      <c r="F27" s="48"/>
      <c r="G27" s="49"/>
      <c r="H27" s="49"/>
      <c r="I27" s="49"/>
      <c r="J27" s="50"/>
      <c r="K27" s="49"/>
      <c r="L27" s="49"/>
      <c r="M27" s="49"/>
      <c r="N27" s="49"/>
      <c r="O27" s="49"/>
      <c r="P27" s="49"/>
      <c r="Q27" s="49"/>
      <c r="R27" s="49"/>
      <c r="S27" s="51">
        <f t="shared" si="1"/>
        <v>0</v>
      </c>
      <c r="T27" s="45">
        <f t="shared" si="2"/>
        <v>0</v>
      </c>
      <c r="U27" s="157"/>
      <c r="V27" s="158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</row>
    <row r="28" spans="1:70" s="17" customFormat="1" ht="21" hidden="1" thickBot="1" x14ac:dyDescent="0.35">
      <c r="A28" s="38"/>
      <c r="B28" s="46">
        <v>10</v>
      </c>
      <c r="C28" s="26" t="s">
        <v>43</v>
      </c>
      <c r="D28" s="40"/>
      <c r="E28" s="47"/>
      <c r="F28" s="48"/>
      <c r="G28" s="49"/>
      <c r="H28" s="49"/>
      <c r="I28" s="49"/>
      <c r="J28" s="50"/>
      <c r="K28" s="49"/>
      <c r="L28" s="49"/>
      <c r="M28" s="49"/>
      <c r="N28" s="49"/>
      <c r="O28" s="49"/>
      <c r="P28" s="49"/>
      <c r="Q28" s="49"/>
      <c r="R28" s="49"/>
      <c r="S28" s="51">
        <f t="shared" si="1"/>
        <v>0</v>
      </c>
      <c r="T28" s="45">
        <f t="shared" si="2"/>
        <v>0</v>
      </c>
      <c r="U28" s="159"/>
      <c r="V28" s="158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</row>
    <row r="29" spans="1:70" s="17" customFormat="1" ht="21" hidden="1" thickBot="1" x14ac:dyDescent="0.35">
      <c r="A29" s="38"/>
      <c r="B29" s="46">
        <v>11</v>
      </c>
      <c r="C29" s="26" t="s">
        <v>44</v>
      </c>
      <c r="D29" s="40"/>
      <c r="E29" s="47"/>
      <c r="F29" s="48"/>
      <c r="G29" s="49"/>
      <c r="H29" s="49"/>
      <c r="I29" s="49"/>
      <c r="J29" s="50"/>
      <c r="K29" s="49"/>
      <c r="L29" s="49"/>
      <c r="M29" s="49"/>
      <c r="N29" s="49"/>
      <c r="O29" s="49"/>
      <c r="P29" s="49"/>
      <c r="Q29" s="49"/>
      <c r="R29" s="49"/>
      <c r="S29" s="51">
        <f t="shared" si="1"/>
        <v>0</v>
      </c>
      <c r="T29" s="45">
        <f t="shared" si="2"/>
        <v>0</v>
      </c>
      <c r="U29" s="157"/>
      <c r="V29" s="158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</row>
    <row r="30" spans="1:70" s="17" customFormat="1" ht="21" hidden="1" thickBot="1" x14ac:dyDescent="0.35">
      <c r="A30" s="38"/>
      <c r="B30" s="46">
        <v>12</v>
      </c>
      <c r="C30" s="26" t="s">
        <v>45</v>
      </c>
      <c r="D30" s="40"/>
      <c r="E30" s="47"/>
      <c r="F30" s="48"/>
      <c r="G30" s="49"/>
      <c r="H30" s="49"/>
      <c r="I30" s="49"/>
      <c r="J30" s="50"/>
      <c r="K30" s="49"/>
      <c r="L30" s="49"/>
      <c r="M30" s="49"/>
      <c r="N30" s="49"/>
      <c r="O30" s="49"/>
      <c r="P30" s="49"/>
      <c r="Q30" s="49"/>
      <c r="R30" s="49"/>
      <c r="S30" s="51">
        <f t="shared" si="1"/>
        <v>0</v>
      </c>
      <c r="T30" s="45">
        <f t="shared" si="2"/>
        <v>0</v>
      </c>
      <c r="U30" s="157"/>
      <c r="V30" s="158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</row>
    <row r="31" spans="1:70" s="17" customFormat="1" ht="21" thickBot="1" x14ac:dyDescent="0.35">
      <c r="A31" s="38"/>
      <c r="B31" s="46">
        <v>8</v>
      </c>
      <c r="C31" s="26" t="s">
        <v>46</v>
      </c>
      <c r="D31" s="40">
        <v>1370</v>
      </c>
      <c r="E31" s="47">
        <v>25414999</v>
      </c>
      <c r="F31" s="48">
        <f>+J31</f>
        <v>12707499</v>
      </c>
      <c r="G31" s="49"/>
      <c r="H31" s="49"/>
      <c r="I31" s="49"/>
      <c r="J31" s="50">
        <v>12707499</v>
      </c>
      <c r="K31" s="49"/>
      <c r="L31" s="49"/>
      <c r="M31" s="49"/>
      <c r="N31" s="49"/>
      <c r="O31" s="49"/>
      <c r="P31" s="49"/>
      <c r="Q31" s="49"/>
      <c r="R31" s="49"/>
      <c r="S31" s="51">
        <f t="shared" si="1"/>
        <v>12707499</v>
      </c>
      <c r="T31" s="45">
        <f t="shared" si="2"/>
        <v>0</v>
      </c>
      <c r="U31" s="159"/>
      <c r="V31" s="158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</row>
    <row r="32" spans="1:70" s="17" customFormat="1" ht="21" thickBot="1" x14ac:dyDescent="0.35">
      <c r="A32" s="38"/>
      <c r="B32" s="46">
        <v>7</v>
      </c>
      <c r="C32" s="26" t="s">
        <v>47</v>
      </c>
      <c r="D32" s="40" t="s">
        <v>31</v>
      </c>
      <c r="E32" s="47">
        <f>+G32*12</f>
        <v>78711360</v>
      </c>
      <c r="F32" s="48">
        <f>SUM(G32:R32)</f>
        <v>6559280</v>
      </c>
      <c r="G32" s="49">
        <v>6559280</v>
      </c>
      <c r="H32" s="49"/>
      <c r="I32" s="49"/>
      <c r="J32" s="50"/>
      <c r="K32" s="49"/>
      <c r="L32" s="49"/>
      <c r="M32" s="49"/>
      <c r="N32" s="49"/>
      <c r="O32" s="49"/>
      <c r="P32" s="49"/>
      <c r="Q32" s="49"/>
      <c r="R32" s="49"/>
      <c r="S32" s="51">
        <f t="shared" si="1"/>
        <v>6559280</v>
      </c>
      <c r="T32" s="45">
        <f t="shared" si="2"/>
        <v>0</v>
      </c>
      <c r="U32" s="157"/>
      <c r="V32" s="158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</row>
    <row r="33" spans="1:70" s="17" customFormat="1" ht="21" thickBot="1" x14ac:dyDescent="0.35">
      <c r="A33" s="38"/>
      <c r="B33" s="46">
        <v>9</v>
      </c>
      <c r="C33" s="26" t="s">
        <v>48</v>
      </c>
      <c r="D33" s="40" t="s">
        <v>31</v>
      </c>
      <c r="E33" s="47">
        <f>G33*12</f>
        <v>-11331804</v>
      </c>
      <c r="F33" s="48">
        <f>SUM(G33:R33)</f>
        <v>-3777268</v>
      </c>
      <c r="G33" s="49">
        <f>-944317</f>
        <v>-944317</v>
      </c>
      <c r="H33" s="49">
        <v>-944317</v>
      </c>
      <c r="I33" s="49">
        <v>-944317</v>
      </c>
      <c r="J33" s="50">
        <v>-944317</v>
      </c>
      <c r="K33" s="49"/>
      <c r="L33" s="49"/>
      <c r="M33" s="49"/>
      <c r="N33" s="49"/>
      <c r="O33" s="49"/>
      <c r="P33" s="49"/>
      <c r="Q33" s="49"/>
      <c r="R33" s="49"/>
      <c r="S33" s="51">
        <f t="shared" si="1"/>
        <v>-3777268</v>
      </c>
      <c r="T33" s="45">
        <f t="shared" si="2"/>
        <v>0</v>
      </c>
      <c r="U33" s="157"/>
      <c r="V33" s="158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</row>
    <row r="34" spans="1:70" s="17" customFormat="1" ht="21" hidden="1" thickBot="1" x14ac:dyDescent="0.35">
      <c r="A34" s="38"/>
      <c r="B34" s="46">
        <v>10</v>
      </c>
      <c r="C34" s="26" t="s">
        <v>49</v>
      </c>
      <c r="D34" s="40" t="s">
        <v>31</v>
      </c>
      <c r="E34" s="47"/>
      <c r="F34" s="48"/>
      <c r="G34" s="49"/>
      <c r="H34" s="49"/>
      <c r="I34" s="49"/>
      <c r="J34" s="50"/>
      <c r="K34" s="49"/>
      <c r="L34" s="49"/>
      <c r="M34" s="49"/>
      <c r="N34" s="49"/>
      <c r="O34" s="49"/>
      <c r="P34" s="49"/>
      <c r="Q34" s="49"/>
      <c r="R34" s="49"/>
      <c r="S34" s="51">
        <f t="shared" si="1"/>
        <v>0</v>
      </c>
      <c r="T34" s="45">
        <f t="shared" si="2"/>
        <v>0</v>
      </c>
      <c r="U34" s="157"/>
      <c r="V34" s="158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</row>
    <row r="35" spans="1:70" s="17" customFormat="1" ht="21" hidden="1" thickBot="1" x14ac:dyDescent="0.35">
      <c r="A35" s="38"/>
      <c r="B35" s="46">
        <v>11</v>
      </c>
      <c r="C35" s="26" t="s">
        <v>50</v>
      </c>
      <c r="D35" s="40" t="s">
        <v>31</v>
      </c>
      <c r="E35" s="47"/>
      <c r="F35" s="48"/>
      <c r="G35" s="49"/>
      <c r="H35" s="49"/>
      <c r="I35" s="49"/>
      <c r="J35" s="50"/>
      <c r="K35" s="49"/>
      <c r="L35" s="49"/>
      <c r="M35" s="49"/>
      <c r="N35" s="49"/>
      <c r="O35" s="49"/>
      <c r="P35" s="49"/>
      <c r="Q35" s="49"/>
      <c r="R35" s="49"/>
      <c r="S35" s="51">
        <f t="shared" si="1"/>
        <v>0</v>
      </c>
      <c r="T35" s="45">
        <f t="shared" si="2"/>
        <v>0</v>
      </c>
      <c r="U35" s="157"/>
      <c r="V35" s="158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</row>
    <row r="36" spans="1:70" s="54" customFormat="1" ht="21" hidden="1" thickBot="1" x14ac:dyDescent="0.35">
      <c r="A36" s="53"/>
      <c r="B36" s="46">
        <v>17</v>
      </c>
      <c r="C36" s="26" t="s">
        <v>51</v>
      </c>
      <c r="D36" s="40"/>
      <c r="E36" s="47"/>
      <c r="F36" s="48"/>
      <c r="G36" s="49"/>
      <c r="H36" s="49"/>
      <c r="I36" s="49"/>
      <c r="J36" s="50"/>
      <c r="K36" s="49"/>
      <c r="L36" s="49"/>
      <c r="M36" s="49"/>
      <c r="N36" s="49"/>
      <c r="O36" s="49"/>
      <c r="P36" s="49"/>
      <c r="Q36" s="49"/>
      <c r="R36" s="49"/>
      <c r="S36" s="51">
        <f t="shared" si="1"/>
        <v>0</v>
      </c>
      <c r="T36" s="45">
        <f t="shared" si="2"/>
        <v>0</v>
      </c>
      <c r="U36" s="157"/>
      <c r="V36" s="158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</row>
    <row r="37" spans="1:70" s="56" customFormat="1" ht="21" hidden="1" thickBot="1" x14ac:dyDescent="0.35">
      <c r="A37" s="55"/>
      <c r="B37" s="46">
        <v>18</v>
      </c>
      <c r="C37" s="26" t="s">
        <v>52</v>
      </c>
      <c r="D37" s="40"/>
      <c r="E37" s="47"/>
      <c r="F37" s="48"/>
      <c r="G37" s="49"/>
      <c r="H37" s="49"/>
      <c r="I37" s="49"/>
      <c r="J37" s="50"/>
      <c r="K37" s="49"/>
      <c r="L37" s="49"/>
      <c r="M37" s="49"/>
      <c r="N37" s="49"/>
      <c r="O37" s="49"/>
      <c r="P37" s="49"/>
      <c r="Q37" s="49"/>
      <c r="R37" s="49"/>
      <c r="S37" s="51">
        <f t="shared" si="1"/>
        <v>0</v>
      </c>
      <c r="T37" s="45">
        <f t="shared" si="2"/>
        <v>0</v>
      </c>
      <c r="U37" s="157"/>
      <c r="V37" s="158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</row>
    <row r="38" spans="1:70" s="56" customFormat="1" ht="21" hidden="1" thickBot="1" x14ac:dyDescent="0.35">
      <c r="A38" s="55"/>
      <c r="B38" s="46"/>
      <c r="C38" s="26" t="s">
        <v>53</v>
      </c>
      <c r="D38" s="40"/>
      <c r="E38" s="47"/>
      <c r="F38" s="48"/>
      <c r="G38" s="49"/>
      <c r="H38" s="49"/>
      <c r="I38" s="49"/>
      <c r="J38" s="50"/>
      <c r="K38" s="49"/>
      <c r="L38" s="49"/>
      <c r="M38" s="49"/>
      <c r="N38" s="49"/>
      <c r="O38" s="49"/>
      <c r="P38" s="49"/>
      <c r="Q38" s="49"/>
      <c r="R38" s="49"/>
      <c r="S38" s="51">
        <f t="shared" si="1"/>
        <v>0</v>
      </c>
      <c r="T38" s="45">
        <f t="shared" si="2"/>
        <v>0</v>
      </c>
      <c r="U38" s="157"/>
      <c r="V38" s="158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</row>
    <row r="39" spans="1:70" s="17" customFormat="1" ht="21" thickBot="1" x14ac:dyDescent="0.35">
      <c r="A39" s="38"/>
      <c r="B39" s="46">
        <v>12</v>
      </c>
      <c r="C39" s="26" t="s">
        <v>54</v>
      </c>
      <c r="D39" s="40">
        <v>2094</v>
      </c>
      <c r="E39" s="47">
        <v>134754963</v>
      </c>
      <c r="F39" s="48">
        <v>44918321</v>
      </c>
      <c r="G39" s="49"/>
      <c r="H39" s="57"/>
      <c r="I39" s="49"/>
      <c r="J39" s="50"/>
      <c r="K39" s="49"/>
      <c r="L39" s="49"/>
      <c r="M39" s="49"/>
      <c r="N39" s="49"/>
      <c r="O39" s="49"/>
      <c r="P39" s="49"/>
      <c r="Q39" s="49"/>
      <c r="R39" s="49"/>
      <c r="S39" s="51">
        <f>SUM(G39:J39)</f>
        <v>0</v>
      </c>
      <c r="T39" s="45">
        <f t="shared" si="2"/>
        <v>44918321</v>
      </c>
      <c r="U39" s="157"/>
      <c r="V39" s="158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</row>
    <row r="40" spans="1:70" s="17" customFormat="1" ht="21" hidden="1" thickBot="1" x14ac:dyDescent="0.35">
      <c r="A40" s="38"/>
      <c r="B40" s="46">
        <v>20</v>
      </c>
      <c r="C40" s="26" t="s">
        <v>55</v>
      </c>
      <c r="D40" s="40" t="s">
        <v>31</v>
      </c>
      <c r="E40" s="47"/>
      <c r="F40" s="48"/>
      <c r="G40" s="49"/>
      <c r="H40" s="57"/>
      <c r="I40" s="49"/>
      <c r="J40" s="50"/>
      <c r="K40" s="49"/>
      <c r="L40" s="49"/>
      <c r="M40" s="49"/>
      <c r="N40" s="49"/>
      <c r="O40" s="49"/>
      <c r="P40" s="49"/>
      <c r="Q40" s="49"/>
      <c r="R40" s="49"/>
      <c r="S40" s="51">
        <f t="shared" si="1"/>
        <v>0</v>
      </c>
      <c r="T40" s="45">
        <f t="shared" si="2"/>
        <v>0</v>
      </c>
      <c r="U40" s="157"/>
      <c r="V40" s="158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</row>
    <row r="41" spans="1:70" s="58" customFormat="1" ht="21" thickBot="1" x14ac:dyDescent="0.35">
      <c r="A41" s="38"/>
      <c r="B41" s="46">
        <v>13</v>
      </c>
      <c r="C41" s="26" t="s">
        <v>56</v>
      </c>
      <c r="D41" s="40" t="s">
        <v>31</v>
      </c>
      <c r="E41" s="47">
        <f>+G41*12</f>
        <v>6682704</v>
      </c>
      <c r="F41" s="48">
        <f>SUM(G41:R41)</f>
        <v>2227572</v>
      </c>
      <c r="G41" s="49">
        <v>556892</v>
      </c>
      <c r="H41" s="49">
        <v>556894</v>
      </c>
      <c r="I41" s="49">
        <f>556893</f>
        <v>556893</v>
      </c>
      <c r="J41" s="50">
        <v>556893</v>
      </c>
      <c r="K41" s="49"/>
      <c r="L41" s="49"/>
      <c r="M41" s="49"/>
      <c r="N41" s="49"/>
      <c r="O41" s="49"/>
      <c r="P41" s="49"/>
      <c r="Q41" s="49"/>
      <c r="R41" s="49"/>
      <c r="S41" s="51">
        <f>SUM(G41:R41)</f>
        <v>2227572</v>
      </c>
      <c r="T41" s="45">
        <f t="shared" si="2"/>
        <v>0</v>
      </c>
      <c r="U41" s="160"/>
      <c r="V41" s="158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</row>
    <row r="42" spans="1:70" s="58" customFormat="1" ht="21" hidden="1" thickBot="1" x14ac:dyDescent="0.35">
      <c r="A42" s="38"/>
      <c r="B42" s="46">
        <v>22</v>
      </c>
      <c r="C42" s="26" t="s">
        <v>57</v>
      </c>
      <c r="D42" s="40" t="s">
        <v>31</v>
      </c>
      <c r="E42" s="47"/>
      <c r="F42" s="48"/>
      <c r="G42" s="49"/>
      <c r="H42" s="49"/>
      <c r="I42" s="49"/>
      <c r="J42" s="50"/>
      <c r="K42" s="49"/>
      <c r="L42" s="49"/>
      <c r="M42" s="49"/>
      <c r="N42" s="49"/>
      <c r="O42" s="49"/>
      <c r="P42" s="49"/>
      <c r="Q42" s="49"/>
      <c r="R42" s="49"/>
      <c r="S42" s="51">
        <f t="shared" si="1"/>
        <v>0</v>
      </c>
      <c r="T42" s="45">
        <f t="shared" si="2"/>
        <v>0</v>
      </c>
      <c r="U42" s="160"/>
      <c r="V42" s="158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</row>
    <row r="43" spans="1:70" s="58" customFormat="1" ht="21" hidden="1" thickBot="1" x14ac:dyDescent="0.35">
      <c r="A43" s="38"/>
      <c r="B43" s="46">
        <v>9</v>
      </c>
      <c r="C43" s="26" t="s">
        <v>58</v>
      </c>
      <c r="D43" s="40"/>
      <c r="E43" s="47"/>
      <c r="F43" s="48"/>
      <c r="G43" s="49"/>
      <c r="H43" s="49"/>
      <c r="I43" s="49"/>
      <c r="J43" s="50"/>
      <c r="K43" s="49"/>
      <c r="L43" s="49"/>
      <c r="M43" s="49"/>
      <c r="N43" s="49"/>
      <c r="O43" s="49"/>
      <c r="P43" s="49"/>
      <c r="Q43" s="49"/>
      <c r="R43" s="49"/>
      <c r="S43" s="51">
        <f t="shared" si="1"/>
        <v>0</v>
      </c>
      <c r="T43" s="45">
        <f t="shared" si="2"/>
        <v>0</v>
      </c>
      <c r="U43" s="161"/>
      <c r="V43" s="158"/>
      <c r="W43" s="161"/>
      <c r="X43" s="161"/>
      <c r="Y43" s="161"/>
      <c r="Z43" s="161"/>
      <c r="AA43" s="161"/>
      <c r="AB43" s="162"/>
      <c r="AC43" s="163"/>
      <c r="AD43" s="161"/>
      <c r="AE43" s="161"/>
      <c r="AF43" s="161"/>
      <c r="AG43" s="161"/>
      <c r="AH43" s="161"/>
      <c r="AI43" s="161"/>
      <c r="AJ43" s="164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</row>
    <row r="44" spans="1:70" s="58" customFormat="1" ht="21" hidden="1" thickBot="1" x14ac:dyDescent="0.35">
      <c r="A44" s="38"/>
      <c r="B44" s="46">
        <v>24</v>
      </c>
      <c r="C44" s="26" t="s">
        <v>59</v>
      </c>
      <c r="D44" s="40"/>
      <c r="E44" s="47"/>
      <c r="F44" s="48"/>
      <c r="G44" s="49"/>
      <c r="H44" s="49"/>
      <c r="I44" s="49"/>
      <c r="J44" s="50"/>
      <c r="K44" s="49"/>
      <c r="L44" s="49"/>
      <c r="M44" s="49"/>
      <c r="N44" s="49"/>
      <c r="O44" s="49"/>
      <c r="P44" s="49"/>
      <c r="Q44" s="49"/>
      <c r="R44" s="49"/>
      <c r="S44" s="51">
        <f t="shared" si="1"/>
        <v>0</v>
      </c>
      <c r="T44" s="45">
        <f t="shared" si="2"/>
        <v>0</v>
      </c>
      <c r="U44" s="161"/>
      <c r="V44" s="158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4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</row>
    <row r="45" spans="1:70" s="58" customFormat="1" ht="21" hidden="1" thickBot="1" x14ac:dyDescent="0.35">
      <c r="A45" s="38"/>
      <c r="B45" s="46">
        <v>25</v>
      </c>
      <c r="C45" s="26" t="s">
        <v>60</v>
      </c>
      <c r="D45" s="40"/>
      <c r="E45" s="47"/>
      <c r="F45" s="48"/>
      <c r="G45" s="49"/>
      <c r="H45" s="49"/>
      <c r="I45" s="49"/>
      <c r="J45" s="50"/>
      <c r="K45" s="49"/>
      <c r="L45" s="49"/>
      <c r="M45" s="49"/>
      <c r="N45" s="49"/>
      <c r="O45" s="49"/>
      <c r="P45" s="49"/>
      <c r="Q45" s="49"/>
      <c r="R45" s="49"/>
      <c r="S45" s="51">
        <f t="shared" si="1"/>
        <v>0</v>
      </c>
      <c r="T45" s="45">
        <f t="shared" si="2"/>
        <v>0</v>
      </c>
      <c r="U45" s="161"/>
      <c r="V45" s="158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4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</row>
    <row r="46" spans="1:70" s="58" customFormat="1" ht="21" thickBot="1" x14ac:dyDescent="0.35">
      <c r="A46" s="38"/>
      <c r="B46" s="46">
        <v>14</v>
      </c>
      <c r="C46" s="26" t="s">
        <v>61</v>
      </c>
      <c r="D46" s="40">
        <v>1374</v>
      </c>
      <c r="E46" s="62">
        <v>1254400</v>
      </c>
      <c r="F46" s="48">
        <f>+J46</f>
        <v>878080</v>
      </c>
      <c r="G46" s="49"/>
      <c r="H46" s="49"/>
      <c r="I46" s="49"/>
      <c r="J46" s="50">
        <f>+E46*0.7</f>
        <v>878080</v>
      </c>
      <c r="K46" s="49"/>
      <c r="L46" s="49"/>
      <c r="M46" s="49"/>
      <c r="N46" s="49"/>
      <c r="O46" s="49"/>
      <c r="P46" s="49"/>
      <c r="Q46" s="49"/>
      <c r="R46" s="49"/>
      <c r="S46" s="51">
        <f t="shared" si="1"/>
        <v>878080</v>
      </c>
      <c r="T46" s="45">
        <f t="shared" si="2"/>
        <v>0</v>
      </c>
      <c r="U46" s="161"/>
      <c r="V46" s="158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4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</row>
    <row r="47" spans="1:70" s="58" customFormat="1" ht="21" thickBot="1" x14ac:dyDescent="0.35">
      <c r="A47" s="38"/>
      <c r="B47" s="46">
        <v>15</v>
      </c>
      <c r="C47" s="26" t="s">
        <v>62</v>
      </c>
      <c r="D47" s="40">
        <v>1374</v>
      </c>
      <c r="E47" s="62">
        <v>67658012</v>
      </c>
      <c r="F47" s="48">
        <f>+J47</f>
        <v>47360608.399999999</v>
      </c>
      <c r="G47" s="49"/>
      <c r="H47" s="49"/>
      <c r="I47" s="49"/>
      <c r="J47" s="50">
        <f>+E47*0.7</f>
        <v>47360608.399999999</v>
      </c>
      <c r="K47" s="49"/>
      <c r="L47" s="49"/>
      <c r="M47" s="49"/>
      <c r="N47" s="49"/>
      <c r="O47" s="49"/>
      <c r="P47" s="49"/>
      <c r="Q47" s="49"/>
      <c r="R47" s="49"/>
      <c r="S47" s="51">
        <f t="shared" si="1"/>
        <v>47360608.399999999</v>
      </c>
      <c r="T47" s="45">
        <f t="shared" si="2"/>
        <v>0</v>
      </c>
      <c r="U47" s="161"/>
      <c r="V47" s="158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4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</row>
    <row r="48" spans="1:70" s="58" customFormat="1" ht="21" hidden="1" thickBot="1" x14ac:dyDescent="0.35">
      <c r="A48" s="38"/>
      <c r="B48" s="46">
        <v>12</v>
      </c>
      <c r="C48" s="26" t="s">
        <v>63</v>
      </c>
      <c r="D48" s="40"/>
      <c r="E48" s="62"/>
      <c r="F48" s="48"/>
      <c r="G48" s="49"/>
      <c r="H48" s="49"/>
      <c r="I48" s="49"/>
      <c r="J48" s="50"/>
      <c r="K48" s="49"/>
      <c r="L48" s="49"/>
      <c r="M48" s="49"/>
      <c r="N48" s="49"/>
      <c r="O48" s="49"/>
      <c r="P48" s="49"/>
      <c r="Q48" s="49"/>
      <c r="R48" s="49"/>
      <c r="S48" s="51">
        <f t="shared" si="1"/>
        <v>0</v>
      </c>
      <c r="T48" s="45">
        <f t="shared" si="2"/>
        <v>0</v>
      </c>
      <c r="U48" s="161"/>
      <c r="V48" s="158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4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</row>
    <row r="49" spans="1:70" s="58" customFormat="1" ht="21" hidden="1" thickBot="1" x14ac:dyDescent="0.35">
      <c r="A49" s="38"/>
      <c r="B49" s="46">
        <v>16</v>
      </c>
      <c r="C49" s="26" t="s">
        <v>64</v>
      </c>
      <c r="D49" s="40"/>
      <c r="E49" s="47"/>
      <c r="F49" s="48"/>
      <c r="G49" s="49"/>
      <c r="H49" s="49"/>
      <c r="I49" s="49"/>
      <c r="J49" s="50"/>
      <c r="K49" s="49"/>
      <c r="L49" s="49"/>
      <c r="M49" s="49"/>
      <c r="N49" s="49"/>
      <c r="O49" s="49"/>
      <c r="P49" s="49"/>
      <c r="Q49" s="49"/>
      <c r="R49" s="49"/>
      <c r="S49" s="51">
        <f t="shared" si="1"/>
        <v>0</v>
      </c>
      <c r="T49" s="45">
        <f t="shared" si="2"/>
        <v>0</v>
      </c>
      <c r="U49" s="161"/>
      <c r="V49" s="158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4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</row>
    <row r="50" spans="1:70" s="58" customFormat="1" ht="21" hidden="1" thickBot="1" x14ac:dyDescent="0.35">
      <c r="A50" s="38"/>
      <c r="B50" s="46">
        <v>30</v>
      </c>
      <c r="C50" s="26" t="s">
        <v>65</v>
      </c>
      <c r="D50" s="40"/>
      <c r="E50" s="47"/>
      <c r="F50" s="48"/>
      <c r="G50" s="49"/>
      <c r="H50" s="49"/>
      <c r="I50" s="49"/>
      <c r="J50" s="50"/>
      <c r="K50" s="49"/>
      <c r="L50" s="49"/>
      <c r="M50" s="49"/>
      <c r="N50" s="49"/>
      <c r="O50" s="49"/>
      <c r="P50" s="49"/>
      <c r="Q50" s="49"/>
      <c r="R50" s="49"/>
      <c r="S50" s="51">
        <f t="shared" si="1"/>
        <v>0</v>
      </c>
      <c r="T50" s="45">
        <f t="shared" si="2"/>
        <v>0</v>
      </c>
      <c r="U50" s="161"/>
      <c r="V50" s="158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4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</row>
    <row r="51" spans="1:70" s="58" customFormat="1" ht="21" hidden="1" thickBot="1" x14ac:dyDescent="0.35">
      <c r="A51" s="38"/>
      <c r="B51" s="46">
        <v>17</v>
      </c>
      <c r="C51" s="26" t="s">
        <v>66</v>
      </c>
      <c r="D51" s="40"/>
      <c r="E51" s="47"/>
      <c r="F51" s="48"/>
      <c r="G51" s="49"/>
      <c r="H51" s="49"/>
      <c r="I51" s="49"/>
      <c r="J51" s="50"/>
      <c r="K51" s="49"/>
      <c r="L51" s="49"/>
      <c r="M51" s="49"/>
      <c r="N51" s="49"/>
      <c r="O51" s="49"/>
      <c r="P51" s="49"/>
      <c r="Q51" s="49"/>
      <c r="R51" s="49"/>
      <c r="S51" s="51">
        <f t="shared" si="1"/>
        <v>0</v>
      </c>
      <c r="T51" s="45">
        <f t="shared" si="2"/>
        <v>0</v>
      </c>
      <c r="U51" s="161"/>
      <c r="V51" s="158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4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</row>
    <row r="52" spans="1:70" s="58" customFormat="1" ht="21" hidden="1" thickBot="1" x14ac:dyDescent="0.35">
      <c r="A52" s="38"/>
      <c r="B52" s="46">
        <v>32</v>
      </c>
      <c r="C52" s="26" t="s">
        <v>67</v>
      </c>
      <c r="D52" s="40"/>
      <c r="E52" s="47"/>
      <c r="F52" s="48"/>
      <c r="G52" s="49"/>
      <c r="H52" s="49"/>
      <c r="I52" s="49"/>
      <c r="J52" s="50"/>
      <c r="K52" s="49"/>
      <c r="L52" s="49"/>
      <c r="M52" s="49"/>
      <c r="N52" s="49"/>
      <c r="O52" s="49"/>
      <c r="P52" s="49"/>
      <c r="Q52" s="49"/>
      <c r="R52" s="49"/>
      <c r="S52" s="51">
        <f t="shared" si="1"/>
        <v>0</v>
      </c>
      <c r="T52" s="45">
        <f t="shared" si="2"/>
        <v>0</v>
      </c>
      <c r="U52" s="161"/>
      <c r="V52" s="158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4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</row>
    <row r="53" spans="1:70" s="58" customFormat="1" ht="21" hidden="1" thickBot="1" x14ac:dyDescent="0.35">
      <c r="A53" s="38"/>
      <c r="B53" s="46">
        <v>33</v>
      </c>
      <c r="C53" s="26" t="s">
        <v>68</v>
      </c>
      <c r="D53" s="40"/>
      <c r="E53" s="47"/>
      <c r="F53" s="48"/>
      <c r="G53" s="49"/>
      <c r="H53" s="49"/>
      <c r="I53" s="49"/>
      <c r="J53" s="50"/>
      <c r="K53" s="49"/>
      <c r="L53" s="49"/>
      <c r="M53" s="49"/>
      <c r="N53" s="49"/>
      <c r="O53" s="49"/>
      <c r="P53" s="49"/>
      <c r="Q53" s="49"/>
      <c r="R53" s="49"/>
      <c r="S53" s="51">
        <f t="shared" si="1"/>
        <v>0</v>
      </c>
      <c r="T53" s="45">
        <f t="shared" si="2"/>
        <v>0</v>
      </c>
      <c r="U53" s="161"/>
      <c r="V53" s="158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4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</row>
    <row r="54" spans="1:70" s="58" customFormat="1" ht="21" hidden="1" thickBot="1" x14ac:dyDescent="0.35">
      <c r="A54" s="38"/>
      <c r="B54" s="46">
        <v>14</v>
      </c>
      <c r="C54" s="26" t="s">
        <v>69</v>
      </c>
      <c r="D54" s="40"/>
      <c r="E54" s="63"/>
      <c r="F54" s="48"/>
      <c r="G54" s="49"/>
      <c r="H54" s="49"/>
      <c r="I54" s="49"/>
      <c r="J54" s="50"/>
      <c r="K54" s="49"/>
      <c r="L54" s="49"/>
      <c r="M54" s="49"/>
      <c r="N54" s="49"/>
      <c r="O54" s="49"/>
      <c r="P54" s="49"/>
      <c r="Q54" s="49"/>
      <c r="R54" s="49"/>
      <c r="S54" s="51">
        <f t="shared" si="1"/>
        <v>0</v>
      </c>
      <c r="T54" s="45">
        <f t="shared" si="2"/>
        <v>0</v>
      </c>
      <c r="U54" s="161"/>
      <c r="V54" s="158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4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</row>
    <row r="55" spans="1:70" s="58" customFormat="1" ht="21" thickBot="1" x14ac:dyDescent="0.35">
      <c r="A55" s="38"/>
      <c r="B55" s="46">
        <v>18</v>
      </c>
      <c r="C55" s="26" t="s">
        <v>70</v>
      </c>
      <c r="D55" s="40">
        <v>2092</v>
      </c>
      <c r="E55" s="64">
        <v>790696</v>
      </c>
      <c r="F55" s="48">
        <f>+J55</f>
        <v>553487.19999999995</v>
      </c>
      <c r="G55" s="49"/>
      <c r="H55" s="49"/>
      <c r="I55" s="49"/>
      <c r="J55" s="50">
        <v>553487.19999999995</v>
      </c>
      <c r="K55" s="49"/>
      <c r="L55" s="49"/>
      <c r="M55" s="49"/>
      <c r="N55" s="49"/>
      <c r="O55" s="49"/>
      <c r="P55" s="49"/>
      <c r="Q55" s="49"/>
      <c r="R55" s="49"/>
      <c r="S55" s="51">
        <f t="shared" si="1"/>
        <v>553487.19999999995</v>
      </c>
      <c r="T55" s="45">
        <f t="shared" si="2"/>
        <v>0</v>
      </c>
      <c r="U55" s="161"/>
      <c r="V55" s="158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4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</row>
    <row r="56" spans="1:70" s="58" customFormat="1" ht="21" thickBot="1" x14ac:dyDescent="0.35">
      <c r="A56" s="38"/>
      <c r="B56" s="46">
        <v>19</v>
      </c>
      <c r="C56" s="26" t="s">
        <v>71</v>
      </c>
      <c r="D56" s="40">
        <v>2092</v>
      </c>
      <c r="E56" s="47">
        <v>27783000</v>
      </c>
      <c r="F56" s="48">
        <f>+J56</f>
        <v>19448100</v>
      </c>
      <c r="G56" s="49"/>
      <c r="H56" s="49"/>
      <c r="I56" s="49"/>
      <c r="J56" s="50">
        <v>19448100</v>
      </c>
      <c r="K56" s="49"/>
      <c r="L56" s="49"/>
      <c r="M56" s="49"/>
      <c r="N56" s="49"/>
      <c r="O56" s="49"/>
      <c r="P56" s="49"/>
      <c r="Q56" s="49"/>
      <c r="R56" s="49"/>
      <c r="S56" s="51">
        <f t="shared" si="1"/>
        <v>19448100</v>
      </c>
      <c r="T56" s="45">
        <f t="shared" si="2"/>
        <v>0</v>
      </c>
      <c r="U56" s="161"/>
      <c r="V56" s="158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4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</row>
    <row r="57" spans="1:70" s="58" customFormat="1" ht="21" hidden="1" thickBot="1" x14ac:dyDescent="0.35">
      <c r="A57" s="38"/>
      <c r="B57" s="46">
        <v>37</v>
      </c>
      <c r="C57" s="26" t="s">
        <v>72</v>
      </c>
      <c r="D57" s="40"/>
      <c r="E57" s="62"/>
      <c r="F57" s="48"/>
      <c r="G57" s="49"/>
      <c r="H57" s="49"/>
      <c r="I57" s="49"/>
      <c r="J57" s="50"/>
      <c r="K57" s="49"/>
      <c r="L57" s="49"/>
      <c r="M57" s="49"/>
      <c r="N57" s="49"/>
      <c r="O57" s="49"/>
      <c r="P57" s="49"/>
      <c r="Q57" s="49"/>
      <c r="R57" s="49"/>
      <c r="S57" s="51">
        <f t="shared" si="1"/>
        <v>0</v>
      </c>
      <c r="T57" s="45">
        <f t="shared" si="2"/>
        <v>0</v>
      </c>
      <c r="U57" s="161"/>
      <c r="V57" s="158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4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60"/>
      <c r="BR57" s="160"/>
    </row>
    <row r="58" spans="1:70" s="58" customFormat="1" ht="21" hidden="1" thickBot="1" x14ac:dyDescent="0.35">
      <c r="A58" s="38"/>
      <c r="B58" s="46">
        <v>20</v>
      </c>
      <c r="C58" s="26" t="s">
        <v>73</v>
      </c>
      <c r="D58" s="40"/>
      <c r="E58" s="63"/>
      <c r="F58" s="48"/>
      <c r="G58" s="49"/>
      <c r="H58" s="49"/>
      <c r="I58" s="49"/>
      <c r="J58" s="50"/>
      <c r="K58" s="49"/>
      <c r="L58" s="49"/>
      <c r="M58" s="49"/>
      <c r="N58" s="49"/>
      <c r="O58" s="49"/>
      <c r="P58" s="49"/>
      <c r="Q58" s="49"/>
      <c r="R58" s="49"/>
      <c r="S58" s="51">
        <f t="shared" si="1"/>
        <v>0</v>
      </c>
      <c r="T58" s="45">
        <f t="shared" si="2"/>
        <v>0</v>
      </c>
      <c r="U58" s="161"/>
      <c r="V58" s="158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4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60"/>
      <c r="BM58" s="160"/>
      <c r="BN58" s="160"/>
      <c r="BO58" s="160"/>
      <c r="BP58" s="160"/>
      <c r="BQ58" s="160"/>
      <c r="BR58" s="160"/>
    </row>
    <row r="59" spans="1:70" s="58" customFormat="1" ht="21" thickBot="1" x14ac:dyDescent="0.35">
      <c r="A59" s="38"/>
      <c r="B59" s="46">
        <v>21</v>
      </c>
      <c r="C59" s="26" t="s">
        <v>196</v>
      </c>
      <c r="D59" s="40" t="s">
        <v>197</v>
      </c>
      <c r="E59" s="63">
        <f>66561095+107012144</f>
        <v>173573239</v>
      </c>
      <c r="F59" s="48">
        <f>+J59+2</f>
        <v>57857748</v>
      </c>
      <c r="G59" s="49"/>
      <c r="H59" s="49"/>
      <c r="I59" s="49"/>
      <c r="J59" s="50">
        <v>57857746</v>
      </c>
      <c r="K59" s="49"/>
      <c r="L59" s="49"/>
      <c r="M59" s="49"/>
      <c r="N59" s="49"/>
      <c r="O59" s="49"/>
      <c r="P59" s="49"/>
      <c r="Q59" s="49"/>
      <c r="R59" s="49"/>
      <c r="S59" s="51">
        <f t="shared" si="1"/>
        <v>57857746</v>
      </c>
      <c r="T59" s="45">
        <f t="shared" si="2"/>
        <v>2</v>
      </c>
      <c r="U59" s="161"/>
      <c r="V59" s="158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4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</row>
    <row r="60" spans="1:70" s="58" customFormat="1" ht="21" hidden="1" thickBot="1" x14ac:dyDescent="0.35">
      <c r="A60" s="38"/>
      <c r="B60" s="46">
        <v>22</v>
      </c>
      <c r="C60" s="26" t="s">
        <v>75</v>
      </c>
      <c r="D60" s="40"/>
      <c r="E60" s="65"/>
      <c r="F60" s="48"/>
      <c r="G60" s="49"/>
      <c r="H60" s="49"/>
      <c r="I60" s="49"/>
      <c r="J60" s="50"/>
      <c r="K60" s="49"/>
      <c r="L60" s="49"/>
      <c r="M60" s="49"/>
      <c r="N60" s="49"/>
      <c r="O60" s="49"/>
      <c r="P60" s="49"/>
      <c r="Q60" s="49"/>
      <c r="R60" s="49"/>
      <c r="S60" s="51">
        <f t="shared" si="1"/>
        <v>0</v>
      </c>
      <c r="T60" s="45">
        <f t="shared" si="2"/>
        <v>0</v>
      </c>
      <c r="U60" s="161"/>
      <c r="V60" s="158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4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</row>
    <row r="61" spans="1:70" s="58" customFormat="1" ht="21" thickBot="1" x14ac:dyDescent="0.35">
      <c r="A61" s="38"/>
      <c r="B61" s="46">
        <v>23</v>
      </c>
      <c r="C61" s="26" t="s">
        <v>76</v>
      </c>
      <c r="D61" s="40">
        <v>2093</v>
      </c>
      <c r="E61" s="65">
        <v>3890110</v>
      </c>
      <c r="F61" s="48">
        <f>+J61</f>
        <v>2723077</v>
      </c>
      <c r="G61" s="49"/>
      <c r="H61" s="49"/>
      <c r="I61" s="49"/>
      <c r="J61" s="50">
        <v>2723077</v>
      </c>
      <c r="K61" s="49"/>
      <c r="L61" s="49"/>
      <c r="M61" s="49"/>
      <c r="N61" s="49"/>
      <c r="O61" s="49"/>
      <c r="P61" s="49"/>
      <c r="Q61" s="49"/>
      <c r="R61" s="49"/>
      <c r="S61" s="51">
        <f t="shared" si="1"/>
        <v>2723077</v>
      </c>
      <c r="T61" s="45">
        <f t="shared" si="2"/>
        <v>0</v>
      </c>
      <c r="U61" s="161"/>
      <c r="V61" s="158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4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0"/>
      <c r="BO61" s="160"/>
      <c r="BP61" s="160"/>
      <c r="BQ61" s="160"/>
      <c r="BR61" s="160"/>
    </row>
    <row r="62" spans="1:70" s="58" customFormat="1" ht="21" thickBot="1" x14ac:dyDescent="0.35">
      <c r="A62" s="38"/>
      <c r="B62" s="46">
        <v>24</v>
      </c>
      <c r="C62" s="26" t="s">
        <v>77</v>
      </c>
      <c r="D62" s="40">
        <v>2093</v>
      </c>
      <c r="E62" s="65">
        <v>6251595</v>
      </c>
      <c r="F62" s="48">
        <f t="shared" ref="F62:F65" si="5">+J62</f>
        <v>4376116.5</v>
      </c>
      <c r="G62" s="49"/>
      <c r="H62" s="49"/>
      <c r="I62" s="49"/>
      <c r="J62" s="50">
        <v>4376116.5</v>
      </c>
      <c r="K62" s="49"/>
      <c r="L62" s="49"/>
      <c r="M62" s="49"/>
      <c r="N62" s="49"/>
      <c r="O62" s="49"/>
      <c r="P62" s="49"/>
      <c r="Q62" s="49"/>
      <c r="R62" s="49"/>
      <c r="S62" s="51">
        <f t="shared" si="1"/>
        <v>4376116.5</v>
      </c>
      <c r="T62" s="45">
        <f t="shared" si="2"/>
        <v>0</v>
      </c>
      <c r="U62" s="161"/>
      <c r="V62" s="158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4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</row>
    <row r="63" spans="1:70" s="58" customFormat="1" ht="21" thickBot="1" x14ac:dyDescent="0.35">
      <c r="A63" s="38"/>
      <c r="B63" s="46"/>
      <c r="C63" s="26" t="s">
        <v>198</v>
      </c>
      <c r="D63" s="40">
        <v>2093</v>
      </c>
      <c r="E63" s="65">
        <v>8758499</v>
      </c>
      <c r="F63" s="48">
        <f t="shared" si="5"/>
        <v>6130949.2999999998</v>
      </c>
      <c r="G63" s="49"/>
      <c r="H63" s="49"/>
      <c r="I63" s="49"/>
      <c r="J63" s="50">
        <v>6130949.2999999998</v>
      </c>
      <c r="K63" s="49"/>
      <c r="L63" s="49"/>
      <c r="M63" s="49"/>
      <c r="N63" s="49"/>
      <c r="O63" s="49"/>
      <c r="P63" s="49"/>
      <c r="Q63" s="49"/>
      <c r="R63" s="49"/>
      <c r="S63" s="51"/>
      <c r="T63" s="45"/>
      <c r="U63" s="161"/>
      <c r="V63" s="158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4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</row>
    <row r="64" spans="1:70" s="58" customFormat="1" ht="21" hidden="1" thickBot="1" x14ac:dyDescent="0.35">
      <c r="A64" s="38"/>
      <c r="B64" s="46"/>
      <c r="C64" s="26" t="s">
        <v>78</v>
      </c>
      <c r="D64" s="40"/>
      <c r="E64" s="65"/>
      <c r="F64" s="48">
        <f t="shared" si="5"/>
        <v>0</v>
      </c>
      <c r="G64" s="49"/>
      <c r="H64" s="49"/>
      <c r="I64" s="49"/>
      <c r="J64" s="50"/>
      <c r="K64" s="49"/>
      <c r="L64" s="49"/>
      <c r="M64" s="49"/>
      <c r="N64" s="49"/>
      <c r="O64" s="49"/>
      <c r="P64" s="49"/>
      <c r="Q64" s="49"/>
      <c r="R64" s="49"/>
      <c r="S64" s="51">
        <f t="shared" si="1"/>
        <v>0</v>
      </c>
      <c r="T64" s="45">
        <f t="shared" si="2"/>
        <v>0</v>
      </c>
      <c r="U64" s="161"/>
      <c r="V64" s="158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4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  <c r="BP64" s="160"/>
      <c r="BQ64" s="160"/>
      <c r="BR64" s="160"/>
    </row>
    <row r="65" spans="1:70" s="58" customFormat="1" ht="21" thickBot="1" x14ac:dyDescent="0.35">
      <c r="A65" s="38"/>
      <c r="B65" s="46">
        <v>25</v>
      </c>
      <c r="C65" s="26" t="s">
        <v>79</v>
      </c>
      <c r="D65" s="40">
        <v>2093</v>
      </c>
      <c r="E65" s="65">
        <v>61087014</v>
      </c>
      <c r="F65" s="48">
        <f t="shared" si="5"/>
        <v>42760909.799999997</v>
      </c>
      <c r="G65" s="49"/>
      <c r="H65" s="49"/>
      <c r="I65" s="49"/>
      <c r="J65" s="50">
        <v>42760909.799999997</v>
      </c>
      <c r="K65" s="49"/>
      <c r="L65" s="49"/>
      <c r="M65" s="49"/>
      <c r="N65" s="49"/>
      <c r="O65" s="49"/>
      <c r="P65" s="49"/>
      <c r="Q65" s="49"/>
      <c r="R65" s="49"/>
      <c r="S65" s="51">
        <f t="shared" si="1"/>
        <v>42760909.799999997</v>
      </c>
      <c r="T65" s="45">
        <f t="shared" si="2"/>
        <v>0</v>
      </c>
      <c r="U65" s="161"/>
      <c r="V65" s="158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4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0"/>
      <c r="BM65" s="160"/>
      <c r="BN65" s="160"/>
      <c r="BO65" s="160"/>
      <c r="BP65" s="160"/>
      <c r="BQ65" s="160"/>
      <c r="BR65" s="160"/>
    </row>
    <row r="66" spans="1:70" s="58" customFormat="1" ht="21" thickBot="1" x14ac:dyDescent="0.35">
      <c r="A66" s="38"/>
      <c r="B66" s="46">
        <v>26</v>
      </c>
      <c r="C66" s="26" t="s">
        <v>80</v>
      </c>
      <c r="D66" s="40">
        <v>1548</v>
      </c>
      <c r="E66" s="64">
        <v>7251008</v>
      </c>
      <c r="F66" s="48">
        <f>+J66</f>
        <v>5075706</v>
      </c>
      <c r="G66" s="49"/>
      <c r="H66" s="49"/>
      <c r="I66" s="49"/>
      <c r="J66" s="50">
        <v>5075706</v>
      </c>
      <c r="K66" s="49"/>
      <c r="L66" s="49"/>
      <c r="M66" s="49"/>
      <c r="N66" s="49"/>
      <c r="O66" s="49"/>
      <c r="P66" s="49"/>
      <c r="Q66" s="49"/>
      <c r="R66" s="49"/>
      <c r="S66" s="51">
        <f t="shared" si="1"/>
        <v>5075706</v>
      </c>
      <c r="T66" s="45">
        <f t="shared" si="2"/>
        <v>0</v>
      </c>
      <c r="U66" s="161"/>
      <c r="V66" s="158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4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  <c r="BO66" s="160"/>
      <c r="BP66" s="160"/>
      <c r="BQ66" s="160"/>
      <c r="BR66" s="160"/>
    </row>
    <row r="67" spans="1:70" s="58" customFormat="1" ht="21" hidden="1" thickBot="1" x14ac:dyDescent="0.35">
      <c r="A67" s="38"/>
      <c r="B67" s="46">
        <v>43</v>
      </c>
      <c r="C67" s="26" t="s">
        <v>81</v>
      </c>
      <c r="D67" s="40"/>
      <c r="E67" s="62"/>
      <c r="F67" s="48"/>
      <c r="G67" s="49"/>
      <c r="H67" s="49"/>
      <c r="I67" s="49"/>
      <c r="J67" s="50"/>
      <c r="K67" s="49"/>
      <c r="L67" s="49"/>
      <c r="M67" s="49"/>
      <c r="N67" s="49"/>
      <c r="O67" s="49"/>
      <c r="P67" s="49"/>
      <c r="Q67" s="49"/>
      <c r="R67" s="49"/>
      <c r="S67" s="51">
        <f t="shared" si="1"/>
        <v>0</v>
      </c>
      <c r="T67" s="45">
        <f t="shared" si="2"/>
        <v>0</v>
      </c>
      <c r="U67" s="161"/>
      <c r="V67" s="158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4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0"/>
      <c r="BO67" s="160"/>
      <c r="BP67" s="160"/>
      <c r="BQ67" s="160"/>
      <c r="BR67" s="160"/>
    </row>
    <row r="68" spans="1:70" s="58" customFormat="1" ht="21" hidden="1" thickBot="1" x14ac:dyDescent="0.35">
      <c r="A68" s="38"/>
      <c r="B68" s="46">
        <v>44</v>
      </c>
      <c r="C68" s="26" t="s">
        <v>82</v>
      </c>
      <c r="D68" s="40"/>
      <c r="E68" s="47"/>
      <c r="F68" s="48"/>
      <c r="G68" s="49"/>
      <c r="H68" s="49"/>
      <c r="I68" s="49"/>
      <c r="J68" s="50"/>
      <c r="K68" s="49"/>
      <c r="L68" s="49"/>
      <c r="M68" s="49"/>
      <c r="N68" s="49"/>
      <c r="O68" s="49"/>
      <c r="P68" s="49"/>
      <c r="Q68" s="49"/>
      <c r="R68" s="49"/>
      <c r="S68" s="51">
        <f t="shared" si="1"/>
        <v>0</v>
      </c>
      <c r="T68" s="45">
        <f t="shared" si="2"/>
        <v>0</v>
      </c>
      <c r="U68" s="161"/>
      <c r="V68" s="158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4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0"/>
      <c r="BO68" s="160"/>
      <c r="BP68" s="160"/>
      <c r="BQ68" s="160"/>
      <c r="BR68" s="160"/>
    </row>
    <row r="69" spans="1:70" s="58" customFormat="1" ht="21" hidden="1" thickBot="1" x14ac:dyDescent="0.35">
      <c r="A69" s="38"/>
      <c r="B69" s="46">
        <v>27</v>
      </c>
      <c r="C69" s="26" t="s">
        <v>83</v>
      </c>
      <c r="D69" s="40"/>
      <c r="E69" s="47"/>
      <c r="F69" s="48"/>
      <c r="G69" s="49"/>
      <c r="H69" s="49"/>
      <c r="I69" s="49"/>
      <c r="J69" s="50"/>
      <c r="K69" s="49"/>
      <c r="L69" s="49"/>
      <c r="M69" s="49"/>
      <c r="N69" s="49"/>
      <c r="O69" s="49"/>
      <c r="P69" s="49"/>
      <c r="Q69" s="49"/>
      <c r="R69" s="49"/>
      <c r="S69" s="51">
        <f t="shared" si="1"/>
        <v>0</v>
      </c>
      <c r="T69" s="45">
        <f t="shared" si="2"/>
        <v>0</v>
      </c>
      <c r="U69" s="161"/>
      <c r="V69" s="158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4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  <c r="BR69" s="160"/>
    </row>
    <row r="70" spans="1:70" s="58" customFormat="1" ht="21" hidden="1" thickBot="1" x14ac:dyDescent="0.35">
      <c r="A70" s="38"/>
      <c r="B70" s="46">
        <v>28</v>
      </c>
      <c r="C70" s="26" t="s">
        <v>84</v>
      </c>
      <c r="D70" s="40"/>
      <c r="E70" s="47"/>
      <c r="F70" s="48"/>
      <c r="G70" s="49"/>
      <c r="H70" s="49"/>
      <c r="I70" s="49"/>
      <c r="J70" s="50"/>
      <c r="K70" s="49"/>
      <c r="L70" s="49"/>
      <c r="M70" s="49"/>
      <c r="N70" s="66"/>
      <c r="O70" s="49"/>
      <c r="P70" s="49"/>
      <c r="Q70" s="49"/>
      <c r="R70" s="49"/>
      <c r="S70" s="51">
        <f t="shared" si="1"/>
        <v>0</v>
      </c>
      <c r="T70" s="45">
        <f t="shared" si="2"/>
        <v>0</v>
      </c>
      <c r="U70" s="161"/>
      <c r="V70" s="158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4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160"/>
      <c r="BI70" s="160"/>
      <c r="BJ70" s="160"/>
      <c r="BK70" s="160"/>
      <c r="BL70" s="160"/>
      <c r="BM70" s="160"/>
      <c r="BN70" s="160"/>
      <c r="BO70" s="160"/>
      <c r="BP70" s="160"/>
      <c r="BQ70" s="160"/>
      <c r="BR70" s="160"/>
    </row>
    <row r="71" spans="1:70" s="58" customFormat="1" ht="21" thickBot="1" x14ac:dyDescent="0.35">
      <c r="A71" s="38"/>
      <c r="B71" s="46">
        <v>29</v>
      </c>
      <c r="C71" s="26" t="s">
        <v>85</v>
      </c>
      <c r="D71" s="40">
        <v>1372</v>
      </c>
      <c r="E71" s="47">
        <v>8683502</v>
      </c>
      <c r="F71" s="48">
        <v>6078451</v>
      </c>
      <c r="G71" s="49"/>
      <c r="H71" s="49"/>
      <c r="I71" s="49"/>
      <c r="J71" s="50">
        <v>6078451</v>
      </c>
      <c r="K71" s="49"/>
      <c r="L71" s="49"/>
      <c r="M71" s="49"/>
      <c r="N71" s="49"/>
      <c r="O71" s="49"/>
      <c r="P71" s="49"/>
      <c r="Q71" s="49"/>
      <c r="R71" s="49"/>
      <c r="S71" s="51">
        <f>SUM(G71:R71)</f>
        <v>6078451</v>
      </c>
      <c r="T71" s="45">
        <f t="shared" si="2"/>
        <v>0</v>
      </c>
      <c r="U71" s="161"/>
      <c r="V71" s="158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4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0"/>
      <c r="BO71" s="160"/>
      <c r="BP71" s="160"/>
      <c r="BQ71" s="160"/>
      <c r="BR71" s="160"/>
    </row>
    <row r="72" spans="1:70" s="58" customFormat="1" ht="21" thickBot="1" x14ac:dyDescent="0.35">
      <c r="A72" s="38"/>
      <c r="B72" s="46">
        <v>48</v>
      </c>
      <c r="C72" s="26" t="s">
        <v>86</v>
      </c>
      <c r="D72" s="40">
        <v>2086</v>
      </c>
      <c r="E72" s="47">
        <v>9000000</v>
      </c>
      <c r="F72" s="48"/>
      <c r="G72" s="49"/>
      <c r="H72" s="49"/>
      <c r="I72" s="49"/>
      <c r="J72" s="50"/>
      <c r="K72" s="49"/>
      <c r="L72" s="49"/>
      <c r="M72" s="49"/>
      <c r="N72" s="49"/>
      <c r="O72" s="49"/>
      <c r="P72" s="49"/>
      <c r="Q72" s="49"/>
      <c r="R72" s="49"/>
      <c r="S72" s="51">
        <f t="shared" si="1"/>
        <v>0</v>
      </c>
      <c r="T72" s="45">
        <f t="shared" si="2"/>
        <v>0</v>
      </c>
      <c r="U72" s="161"/>
      <c r="V72" s="158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4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</row>
    <row r="73" spans="1:70" s="58" customFormat="1" ht="21" thickBot="1" x14ac:dyDescent="0.35">
      <c r="A73" s="38"/>
      <c r="B73" s="46">
        <v>30</v>
      </c>
      <c r="C73" s="26" t="s">
        <v>87</v>
      </c>
      <c r="D73" s="40">
        <v>1375</v>
      </c>
      <c r="E73" s="47">
        <v>59344318</v>
      </c>
      <c r="F73" s="48"/>
      <c r="G73" s="49"/>
      <c r="H73" s="49"/>
      <c r="I73" s="49"/>
      <c r="J73" s="50"/>
      <c r="K73" s="49"/>
      <c r="L73" s="49"/>
      <c r="M73" s="49"/>
      <c r="N73" s="49"/>
      <c r="O73" s="49"/>
      <c r="P73" s="49"/>
      <c r="Q73" s="49"/>
      <c r="R73" s="49"/>
      <c r="S73" s="51">
        <f t="shared" si="1"/>
        <v>0</v>
      </c>
      <c r="T73" s="45">
        <f t="shared" si="2"/>
        <v>0</v>
      </c>
      <c r="U73" s="161"/>
      <c r="V73" s="158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4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0"/>
      <c r="BH73" s="160"/>
      <c r="BI73" s="160"/>
      <c r="BJ73" s="160"/>
      <c r="BK73" s="160"/>
      <c r="BL73" s="160"/>
      <c r="BM73" s="160"/>
      <c r="BN73" s="160"/>
      <c r="BO73" s="160"/>
      <c r="BP73" s="160"/>
      <c r="BQ73" s="160"/>
      <c r="BR73" s="160"/>
    </row>
    <row r="74" spans="1:70" s="58" customFormat="1" ht="21" hidden="1" thickBot="1" x14ac:dyDescent="0.35">
      <c r="A74" s="38"/>
      <c r="B74" s="46">
        <v>50</v>
      </c>
      <c r="C74" s="26" t="s">
        <v>88</v>
      </c>
      <c r="D74" s="40"/>
      <c r="E74" s="47"/>
      <c r="F74" s="48"/>
      <c r="G74" s="49"/>
      <c r="H74" s="49"/>
      <c r="I74" s="49"/>
      <c r="J74" s="50"/>
      <c r="K74" s="49"/>
      <c r="L74" s="49"/>
      <c r="M74" s="49"/>
      <c r="N74" s="49"/>
      <c r="O74" s="49"/>
      <c r="P74" s="49"/>
      <c r="Q74" s="49"/>
      <c r="R74" s="49"/>
      <c r="S74" s="51">
        <f t="shared" si="1"/>
        <v>0</v>
      </c>
      <c r="T74" s="45">
        <f t="shared" si="2"/>
        <v>0</v>
      </c>
      <c r="U74" s="161"/>
      <c r="V74" s="158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4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</row>
    <row r="75" spans="1:70" s="58" customFormat="1" ht="21" hidden="1" thickBot="1" x14ac:dyDescent="0.35">
      <c r="A75" s="38"/>
      <c r="B75" s="46">
        <v>31</v>
      </c>
      <c r="C75" s="26" t="s">
        <v>89</v>
      </c>
      <c r="D75" s="40"/>
      <c r="E75" s="47"/>
      <c r="F75" s="48"/>
      <c r="G75" s="49"/>
      <c r="H75" s="49"/>
      <c r="I75" s="49"/>
      <c r="J75" s="50"/>
      <c r="K75" s="49"/>
      <c r="L75" s="49"/>
      <c r="M75" s="49"/>
      <c r="N75" s="49"/>
      <c r="O75" s="49"/>
      <c r="P75" s="49"/>
      <c r="Q75" s="49"/>
      <c r="R75" s="49"/>
      <c r="S75" s="51">
        <f t="shared" si="1"/>
        <v>0</v>
      </c>
      <c r="T75" s="45">
        <f t="shared" si="2"/>
        <v>0</v>
      </c>
      <c r="U75" s="161"/>
      <c r="V75" s="158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4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</row>
    <row r="76" spans="1:70" s="58" customFormat="1" ht="21" thickBot="1" x14ac:dyDescent="0.35">
      <c r="A76" s="38"/>
      <c r="B76" s="46"/>
      <c r="C76" s="26" t="s">
        <v>90</v>
      </c>
      <c r="D76" s="40">
        <v>2083</v>
      </c>
      <c r="E76" s="47">
        <v>10939568</v>
      </c>
      <c r="F76" s="48"/>
      <c r="G76" s="49"/>
      <c r="H76" s="49"/>
      <c r="I76" s="49"/>
      <c r="J76" s="50"/>
      <c r="K76" s="49"/>
      <c r="L76" s="49"/>
      <c r="M76" s="49"/>
      <c r="N76" s="49"/>
      <c r="O76" s="49"/>
      <c r="P76" s="49"/>
      <c r="Q76" s="49"/>
      <c r="R76" s="49"/>
      <c r="S76" s="51">
        <f t="shared" si="1"/>
        <v>0</v>
      </c>
      <c r="T76" s="45">
        <f t="shared" si="2"/>
        <v>0</v>
      </c>
      <c r="U76" s="161"/>
      <c r="V76" s="158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4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60"/>
      <c r="BM76" s="160"/>
      <c r="BN76" s="160"/>
      <c r="BO76" s="160"/>
      <c r="BP76" s="160"/>
      <c r="BQ76" s="160"/>
      <c r="BR76" s="160"/>
    </row>
    <row r="77" spans="1:70" s="58" customFormat="1" ht="21" thickBot="1" x14ac:dyDescent="0.35">
      <c r="A77" s="38"/>
      <c r="B77" s="46">
        <v>32</v>
      </c>
      <c r="C77" s="26" t="s">
        <v>91</v>
      </c>
      <c r="D77" s="40">
        <v>1373</v>
      </c>
      <c r="E77" s="47">
        <v>23780107</v>
      </c>
      <c r="F77" s="48">
        <f>SUM(G77:I77)</f>
        <v>16646074</v>
      </c>
      <c r="G77" s="49"/>
      <c r="H77" s="49"/>
      <c r="I77" s="49">
        <v>16646074</v>
      </c>
      <c r="J77" s="50"/>
      <c r="K77" s="49"/>
      <c r="L77" s="49"/>
      <c r="M77" s="49"/>
      <c r="N77" s="49"/>
      <c r="O77" s="49"/>
      <c r="P77" s="49"/>
      <c r="Q77" s="49"/>
      <c r="R77" s="49"/>
      <c r="S77" s="51">
        <f>SUM(G77:R77)</f>
        <v>16646074</v>
      </c>
      <c r="T77" s="45">
        <f t="shared" si="2"/>
        <v>0</v>
      </c>
      <c r="U77" s="161"/>
      <c r="V77" s="158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4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0"/>
      <c r="BO77" s="160"/>
      <c r="BP77" s="160"/>
      <c r="BQ77" s="160"/>
      <c r="BR77" s="160"/>
    </row>
    <row r="78" spans="1:70" s="58" customFormat="1" ht="21" hidden="1" thickBot="1" x14ac:dyDescent="0.35">
      <c r="A78" s="38"/>
      <c r="B78" s="46">
        <v>33</v>
      </c>
      <c r="C78" s="26" t="s">
        <v>92</v>
      </c>
      <c r="D78" s="40"/>
      <c r="E78" s="47"/>
      <c r="F78" s="48"/>
      <c r="G78" s="49"/>
      <c r="H78" s="49"/>
      <c r="I78" s="49"/>
      <c r="J78" s="50"/>
      <c r="K78" s="49"/>
      <c r="L78" s="49"/>
      <c r="M78" s="49"/>
      <c r="N78" s="49"/>
      <c r="O78" s="49"/>
      <c r="P78" s="49"/>
      <c r="Q78" s="49"/>
      <c r="R78" s="49"/>
      <c r="S78" s="51">
        <f t="shared" si="1"/>
        <v>0</v>
      </c>
      <c r="T78" s="45">
        <f t="shared" si="2"/>
        <v>0</v>
      </c>
      <c r="U78" s="161"/>
      <c r="V78" s="158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4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60"/>
      <c r="BQ78" s="160"/>
      <c r="BR78" s="160"/>
    </row>
    <row r="79" spans="1:70" s="58" customFormat="1" ht="21" hidden="1" thickBot="1" x14ac:dyDescent="0.35">
      <c r="A79" s="38"/>
      <c r="B79" s="46">
        <v>53</v>
      </c>
      <c r="C79" s="26" t="s">
        <v>93</v>
      </c>
      <c r="D79" s="40"/>
      <c r="E79" s="47"/>
      <c r="F79" s="48"/>
      <c r="G79" s="49"/>
      <c r="H79" s="49"/>
      <c r="I79" s="49"/>
      <c r="J79" s="50"/>
      <c r="K79" s="49"/>
      <c r="L79" s="49"/>
      <c r="M79" s="49"/>
      <c r="N79" s="49"/>
      <c r="O79" s="49"/>
      <c r="P79" s="49"/>
      <c r="Q79" s="49"/>
      <c r="R79" s="49"/>
      <c r="S79" s="51">
        <f t="shared" si="1"/>
        <v>0</v>
      </c>
      <c r="T79" s="45">
        <f t="shared" si="2"/>
        <v>0</v>
      </c>
      <c r="U79" s="161"/>
      <c r="V79" s="158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4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0"/>
      <c r="BN79" s="160"/>
      <c r="BO79" s="160"/>
      <c r="BP79" s="160"/>
      <c r="BQ79" s="160"/>
      <c r="BR79" s="160"/>
    </row>
    <row r="80" spans="1:70" s="58" customFormat="1" ht="21" thickBot="1" x14ac:dyDescent="0.35">
      <c r="A80" s="38"/>
      <c r="B80" s="46">
        <v>34</v>
      </c>
      <c r="C80" s="26" t="s">
        <v>94</v>
      </c>
      <c r="D80" s="40">
        <v>1377</v>
      </c>
      <c r="E80" s="47">
        <v>56980574</v>
      </c>
      <c r="F80" s="48">
        <f>SUM(G80:I80)</f>
        <v>39886402</v>
      </c>
      <c r="G80" s="49"/>
      <c r="H80" s="49"/>
      <c r="I80" s="49">
        <v>39886402</v>
      </c>
      <c r="J80" s="50"/>
      <c r="K80" s="49"/>
      <c r="L80" s="49"/>
      <c r="M80" s="49"/>
      <c r="N80" s="49"/>
      <c r="O80" s="49"/>
      <c r="P80" s="49"/>
      <c r="Q80" s="49"/>
      <c r="R80" s="49"/>
      <c r="S80" s="51">
        <f t="shared" si="1"/>
        <v>39886402</v>
      </c>
      <c r="T80" s="45">
        <f t="shared" si="2"/>
        <v>0</v>
      </c>
      <c r="U80" s="161"/>
      <c r="V80" s="158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4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60"/>
      <c r="BR80" s="160"/>
    </row>
    <row r="81" spans="1:70" s="58" customFormat="1" ht="21" thickBot="1" x14ac:dyDescent="0.35">
      <c r="A81" s="38"/>
      <c r="B81" s="46">
        <v>35</v>
      </c>
      <c r="C81" s="26" t="s">
        <v>95</v>
      </c>
      <c r="D81" s="40">
        <v>2089</v>
      </c>
      <c r="E81" s="47">
        <v>41896500</v>
      </c>
      <c r="F81" s="48">
        <f>+J81</f>
        <v>29327550</v>
      </c>
      <c r="G81" s="49"/>
      <c r="H81" s="49"/>
      <c r="I81" s="49"/>
      <c r="J81" s="50">
        <v>29327550</v>
      </c>
      <c r="K81" s="49"/>
      <c r="L81" s="49"/>
      <c r="M81" s="49"/>
      <c r="N81" s="49"/>
      <c r="O81" s="49"/>
      <c r="P81" s="49"/>
      <c r="Q81" s="49"/>
      <c r="R81" s="49"/>
      <c r="S81" s="51">
        <f t="shared" ref="S81:S110" si="6">SUM(G81:R81)</f>
        <v>29327550</v>
      </c>
      <c r="T81" s="45">
        <f t="shared" si="2"/>
        <v>0</v>
      </c>
      <c r="U81" s="161"/>
      <c r="V81" s="158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4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</row>
    <row r="82" spans="1:70" s="58" customFormat="1" ht="21" hidden="1" thickBot="1" x14ac:dyDescent="0.35">
      <c r="A82" s="38"/>
      <c r="B82" s="46">
        <v>36</v>
      </c>
      <c r="C82" s="26" t="s">
        <v>96</v>
      </c>
      <c r="D82" s="40"/>
      <c r="E82" s="47"/>
      <c r="F82" s="48"/>
      <c r="G82" s="49"/>
      <c r="H82" s="49"/>
      <c r="I82" s="49"/>
      <c r="J82" s="50"/>
      <c r="K82" s="49"/>
      <c r="L82" s="49"/>
      <c r="M82" s="49"/>
      <c r="N82" s="49"/>
      <c r="O82" s="49"/>
      <c r="P82" s="49"/>
      <c r="Q82" s="49"/>
      <c r="R82" s="49"/>
      <c r="S82" s="51">
        <f t="shared" si="6"/>
        <v>0</v>
      </c>
      <c r="T82" s="45">
        <f t="shared" ref="T82:T110" si="7">+F82-S82</f>
        <v>0</v>
      </c>
      <c r="U82" s="161"/>
      <c r="V82" s="158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4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60"/>
      <c r="BO82" s="160"/>
      <c r="BP82" s="160"/>
      <c r="BQ82" s="160"/>
      <c r="BR82" s="160"/>
    </row>
    <row r="83" spans="1:70" s="58" customFormat="1" ht="21" hidden="1" thickBot="1" x14ac:dyDescent="0.35">
      <c r="A83" s="38"/>
      <c r="B83" s="46">
        <v>27</v>
      </c>
      <c r="C83" s="26" t="s">
        <v>97</v>
      </c>
      <c r="D83" s="40"/>
      <c r="E83" s="47"/>
      <c r="F83" s="48"/>
      <c r="G83" s="49"/>
      <c r="H83" s="49"/>
      <c r="I83" s="49"/>
      <c r="J83" s="50"/>
      <c r="K83" s="49"/>
      <c r="L83" s="49"/>
      <c r="M83" s="49"/>
      <c r="N83" s="49"/>
      <c r="O83" s="49"/>
      <c r="P83" s="49"/>
      <c r="Q83" s="49"/>
      <c r="R83" s="49"/>
      <c r="S83" s="51">
        <f t="shared" si="6"/>
        <v>0</v>
      </c>
      <c r="T83" s="45">
        <f t="shared" si="7"/>
        <v>0</v>
      </c>
      <c r="U83" s="161"/>
      <c r="V83" s="158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4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</row>
    <row r="84" spans="1:70" s="58" customFormat="1" ht="41.25" thickBot="1" x14ac:dyDescent="0.35">
      <c r="A84" s="38"/>
      <c r="B84" s="46">
        <v>37</v>
      </c>
      <c r="C84" s="26" t="s">
        <v>98</v>
      </c>
      <c r="D84" s="40">
        <v>2081</v>
      </c>
      <c r="E84" s="47">
        <v>312425</v>
      </c>
      <c r="F84" s="48">
        <f>+J84</f>
        <v>312425</v>
      </c>
      <c r="G84" s="49"/>
      <c r="H84" s="49"/>
      <c r="I84" s="49"/>
      <c r="J84" s="50">
        <v>312425</v>
      </c>
      <c r="K84" s="49"/>
      <c r="L84" s="49"/>
      <c r="M84" s="49"/>
      <c r="N84" s="49"/>
      <c r="O84" s="49"/>
      <c r="P84" s="49"/>
      <c r="Q84" s="49"/>
      <c r="R84" s="49"/>
      <c r="S84" s="51">
        <f t="shared" si="6"/>
        <v>312425</v>
      </c>
      <c r="T84" s="45">
        <f t="shared" si="7"/>
        <v>0</v>
      </c>
      <c r="U84" s="161"/>
      <c r="V84" s="158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4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</row>
    <row r="85" spans="1:70" s="58" customFormat="1" ht="21" hidden="1" thickBot="1" x14ac:dyDescent="0.35">
      <c r="A85" s="67"/>
      <c r="B85" s="46">
        <v>38</v>
      </c>
      <c r="C85" s="26" t="s">
        <v>99</v>
      </c>
      <c r="D85" s="40"/>
      <c r="E85" s="47"/>
      <c r="F85" s="48"/>
      <c r="G85" s="49"/>
      <c r="H85" s="49"/>
      <c r="I85" s="49"/>
      <c r="J85" s="50"/>
      <c r="K85" s="49"/>
      <c r="L85" s="49"/>
      <c r="M85" s="49"/>
      <c r="N85" s="49"/>
      <c r="O85" s="49"/>
      <c r="P85" s="49"/>
      <c r="Q85" s="49"/>
      <c r="R85" s="49"/>
      <c r="S85" s="51">
        <f t="shared" si="6"/>
        <v>0</v>
      </c>
      <c r="T85" s="45">
        <f t="shared" si="7"/>
        <v>0</v>
      </c>
      <c r="U85" s="161"/>
      <c r="V85" s="158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4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0"/>
      <c r="BO85" s="160"/>
      <c r="BP85" s="160"/>
      <c r="BQ85" s="160"/>
      <c r="BR85" s="160"/>
    </row>
    <row r="86" spans="1:70" s="58" customFormat="1" ht="21" hidden="1" thickBot="1" x14ac:dyDescent="0.35">
      <c r="A86" s="38"/>
      <c r="B86" s="46"/>
      <c r="C86" s="26" t="s">
        <v>100</v>
      </c>
      <c r="D86" s="40"/>
      <c r="E86" s="47"/>
      <c r="F86" s="48"/>
      <c r="G86" s="49"/>
      <c r="H86" s="49"/>
      <c r="I86" s="49"/>
      <c r="J86" s="50"/>
      <c r="K86" s="49"/>
      <c r="L86" s="49"/>
      <c r="M86" s="49"/>
      <c r="N86" s="49"/>
      <c r="O86" s="49"/>
      <c r="P86" s="49"/>
      <c r="Q86" s="49"/>
      <c r="R86" s="49"/>
      <c r="S86" s="51">
        <f t="shared" si="6"/>
        <v>0</v>
      </c>
      <c r="T86" s="45">
        <f t="shared" si="7"/>
        <v>0</v>
      </c>
      <c r="U86" s="161"/>
      <c r="V86" s="158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4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</row>
    <row r="87" spans="1:70" s="58" customFormat="1" ht="21" hidden="1" thickBot="1" x14ac:dyDescent="0.35">
      <c r="A87" s="38"/>
      <c r="B87" s="46">
        <v>59</v>
      </c>
      <c r="C87" s="26" t="s">
        <v>101</v>
      </c>
      <c r="D87" s="40"/>
      <c r="E87" s="47"/>
      <c r="F87" s="48"/>
      <c r="G87" s="49"/>
      <c r="H87" s="49"/>
      <c r="I87" s="49"/>
      <c r="J87" s="50"/>
      <c r="K87" s="49"/>
      <c r="L87" s="49"/>
      <c r="M87" s="49"/>
      <c r="N87" s="49"/>
      <c r="O87" s="49"/>
      <c r="P87" s="49"/>
      <c r="Q87" s="49"/>
      <c r="R87" s="49"/>
      <c r="S87" s="51">
        <f t="shared" si="6"/>
        <v>0</v>
      </c>
      <c r="T87" s="45">
        <f t="shared" si="7"/>
        <v>0</v>
      </c>
      <c r="U87" s="161"/>
      <c r="V87" s="158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4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</row>
    <row r="88" spans="1:70" s="58" customFormat="1" ht="21" hidden="1" thickBot="1" x14ac:dyDescent="0.35">
      <c r="A88" s="38"/>
      <c r="B88" s="46">
        <v>60</v>
      </c>
      <c r="C88" s="26" t="s">
        <v>102</v>
      </c>
      <c r="D88" s="40"/>
      <c r="E88" s="47"/>
      <c r="F88" s="48"/>
      <c r="G88" s="49"/>
      <c r="H88" s="49"/>
      <c r="I88" s="49"/>
      <c r="J88" s="50"/>
      <c r="K88" s="49"/>
      <c r="L88" s="49"/>
      <c r="M88" s="49"/>
      <c r="N88" s="49"/>
      <c r="O88" s="49"/>
      <c r="P88" s="49"/>
      <c r="Q88" s="49"/>
      <c r="R88" s="49"/>
      <c r="S88" s="51">
        <f t="shared" si="6"/>
        <v>0</v>
      </c>
      <c r="T88" s="45">
        <f t="shared" si="7"/>
        <v>0</v>
      </c>
      <c r="U88" s="161"/>
      <c r="V88" s="158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4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</row>
    <row r="89" spans="1:70" s="58" customFormat="1" ht="21" thickBot="1" x14ac:dyDescent="0.35">
      <c r="A89" s="38"/>
      <c r="B89" s="46">
        <v>39</v>
      </c>
      <c r="C89" s="26" t="s">
        <v>103</v>
      </c>
      <c r="D89" s="40">
        <v>1543</v>
      </c>
      <c r="E89" s="47">
        <v>20963886</v>
      </c>
      <c r="F89" s="48">
        <v>14674720</v>
      </c>
      <c r="G89" s="49"/>
      <c r="H89" s="49"/>
      <c r="I89" s="49">
        <v>14674720</v>
      </c>
      <c r="J89" s="50"/>
      <c r="K89" s="49"/>
      <c r="L89" s="49"/>
      <c r="M89" s="49"/>
      <c r="N89" s="49"/>
      <c r="O89" s="49"/>
      <c r="P89" s="49"/>
      <c r="Q89" s="49"/>
      <c r="R89" s="49"/>
      <c r="S89" s="51">
        <f t="shared" si="6"/>
        <v>14674720</v>
      </c>
      <c r="T89" s="45">
        <f t="shared" si="7"/>
        <v>0</v>
      </c>
      <c r="U89" s="161"/>
      <c r="V89" s="158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4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</row>
    <row r="90" spans="1:70" s="58" customFormat="1" ht="21" hidden="1" thickBot="1" x14ac:dyDescent="0.35">
      <c r="A90" s="38"/>
      <c r="B90" s="46">
        <v>40</v>
      </c>
      <c r="C90" s="26" t="s">
        <v>104</v>
      </c>
      <c r="D90" s="40"/>
      <c r="E90" s="47"/>
      <c r="F90" s="48"/>
      <c r="G90" s="49"/>
      <c r="H90" s="49"/>
      <c r="I90" s="49"/>
      <c r="J90" s="50"/>
      <c r="K90" s="49"/>
      <c r="L90" s="49"/>
      <c r="M90" s="49"/>
      <c r="N90" s="49"/>
      <c r="O90" s="49"/>
      <c r="P90" s="49"/>
      <c r="Q90" s="49"/>
      <c r="R90" s="49"/>
      <c r="S90" s="51">
        <f t="shared" si="6"/>
        <v>0</v>
      </c>
      <c r="T90" s="45">
        <f t="shared" si="7"/>
        <v>0</v>
      </c>
      <c r="U90" s="161"/>
      <c r="V90" s="158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4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</row>
    <row r="91" spans="1:70" s="58" customFormat="1" ht="41.25" hidden="1" thickBot="1" x14ac:dyDescent="0.35">
      <c r="A91" s="67"/>
      <c r="B91" s="46">
        <v>41</v>
      </c>
      <c r="C91" s="26" t="s">
        <v>105</v>
      </c>
      <c r="D91" s="40"/>
      <c r="E91" s="47"/>
      <c r="F91" s="48"/>
      <c r="G91" s="49"/>
      <c r="H91" s="49"/>
      <c r="I91" s="49"/>
      <c r="J91" s="50"/>
      <c r="K91" s="49"/>
      <c r="L91" s="49"/>
      <c r="M91" s="49"/>
      <c r="N91" s="49"/>
      <c r="O91" s="49"/>
      <c r="P91" s="49"/>
      <c r="Q91" s="49"/>
      <c r="R91" s="49"/>
      <c r="S91" s="51">
        <f t="shared" si="6"/>
        <v>0</v>
      </c>
      <c r="T91" s="45">
        <f t="shared" si="7"/>
        <v>0</v>
      </c>
      <c r="U91" s="161"/>
      <c r="V91" s="158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4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0"/>
      <c r="BO91" s="160"/>
      <c r="BP91" s="160"/>
      <c r="BQ91" s="160"/>
      <c r="BR91" s="160"/>
    </row>
    <row r="92" spans="1:70" s="58" customFormat="1" ht="21" hidden="1" thickBot="1" x14ac:dyDescent="0.35">
      <c r="A92" s="38"/>
      <c r="B92" s="46">
        <v>42</v>
      </c>
      <c r="C92" s="26" t="s">
        <v>106</v>
      </c>
      <c r="D92" s="40"/>
      <c r="E92" s="47"/>
      <c r="F92" s="48"/>
      <c r="G92" s="49"/>
      <c r="H92" s="49"/>
      <c r="I92" s="49"/>
      <c r="J92" s="50"/>
      <c r="K92" s="49"/>
      <c r="L92" s="49"/>
      <c r="M92" s="49"/>
      <c r="N92" s="49"/>
      <c r="O92" s="49"/>
      <c r="P92" s="49"/>
      <c r="Q92" s="49"/>
      <c r="R92" s="49"/>
      <c r="S92" s="51">
        <f t="shared" si="6"/>
        <v>0</v>
      </c>
      <c r="T92" s="45">
        <f t="shared" si="7"/>
        <v>0</v>
      </c>
      <c r="U92" s="161"/>
      <c r="V92" s="158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4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</row>
    <row r="93" spans="1:70" s="58" customFormat="1" ht="41.25" hidden="1" thickBot="1" x14ac:dyDescent="0.35">
      <c r="A93" s="38"/>
      <c r="B93" s="46">
        <v>31</v>
      </c>
      <c r="C93" s="26" t="s">
        <v>107</v>
      </c>
      <c r="D93" s="40"/>
      <c r="E93" s="47"/>
      <c r="F93" s="48"/>
      <c r="G93" s="49"/>
      <c r="H93" s="49"/>
      <c r="I93" s="49"/>
      <c r="J93" s="50"/>
      <c r="K93" s="49"/>
      <c r="L93" s="49"/>
      <c r="M93" s="49"/>
      <c r="N93" s="49"/>
      <c r="O93" s="49"/>
      <c r="P93" s="49"/>
      <c r="Q93" s="49"/>
      <c r="R93" s="49"/>
      <c r="S93" s="51">
        <f t="shared" si="6"/>
        <v>0</v>
      </c>
      <c r="T93" s="45">
        <f t="shared" si="7"/>
        <v>0</v>
      </c>
      <c r="U93" s="161"/>
      <c r="V93" s="158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4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</row>
    <row r="94" spans="1:70" s="58" customFormat="1" ht="21" hidden="1" thickBot="1" x14ac:dyDescent="0.35">
      <c r="A94" s="38"/>
      <c r="B94" s="46">
        <v>43</v>
      </c>
      <c r="C94" s="26" t="s">
        <v>108</v>
      </c>
      <c r="D94" s="40"/>
      <c r="E94" s="68"/>
      <c r="F94" s="48"/>
      <c r="G94" s="49"/>
      <c r="H94" s="49"/>
      <c r="I94" s="49"/>
      <c r="J94" s="50"/>
      <c r="K94" s="49"/>
      <c r="L94" s="49"/>
      <c r="M94" s="49"/>
      <c r="N94" s="49"/>
      <c r="O94" s="49"/>
      <c r="P94" s="49"/>
      <c r="Q94" s="49"/>
      <c r="R94" s="49"/>
      <c r="S94" s="51">
        <f t="shared" si="6"/>
        <v>0</v>
      </c>
      <c r="T94" s="45">
        <f t="shared" si="7"/>
        <v>0</v>
      </c>
      <c r="U94" s="161"/>
      <c r="V94" s="158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4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</row>
    <row r="95" spans="1:70" s="58" customFormat="1" ht="41.25" hidden="1" thickBot="1" x14ac:dyDescent="0.35">
      <c r="A95" s="67"/>
      <c r="B95" s="46">
        <v>32</v>
      </c>
      <c r="C95" s="26" t="s">
        <v>109</v>
      </c>
      <c r="D95" s="40"/>
      <c r="E95" s="47"/>
      <c r="F95" s="48"/>
      <c r="G95" s="49"/>
      <c r="H95" s="49"/>
      <c r="I95" s="49"/>
      <c r="J95" s="50"/>
      <c r="K95" s="49"/>
      <c r="L95" s="49"/>
      <c r="M95" s="49"/>
      <c r="N95" s="49"/>
      <c r="O95" s="49"/>
      <c r="P95" s="49"/>
      <c r="Q95" s="49"/>
      <c r="R95" s="49"/>
      <c r="S95" s="51">
        <f t="shared" si="6"/>
        <v>0</v>
      </c>
      <c r="T95" s="45">
        <f t="shared" si="7"/>
        <v>0</v>
      </c>
      <c r="U95" s="161"/>
      <c r="V95" s="158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4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</row>
    <row r="96" spans="1:70" s="58" customFormat="1" ht="21" thickBot="1" x14ac:dyDescent="0.35">
      <c r="A96" s="38"/>
      <c r="B96" s="46">
        <v>33</v>
      </c>
      <c r="C96" s="26" t="s">
        <v>110</v>
      </c>
      <c r="D96" s="40">
        <v>1376</v>
      </c>
      <c r="E96" s="47">
        <v>58040358</v>
      </c>
      <c r="F96" s="48">
        <f>+J96</f>
        <v>40628251</v>
      </c>
      <c r="G96" s="49"/>
      <c r="H96" s="49"/>
      <c r="I96" s="49"/>
      <c r="J96" s="50">
        <v>40628251</v>
      </c>
      <c r="K96" s="49"/>
      <c r="L96" s="49"/>
      <c r="M96" s="49"/>
      <c r="N96" s="49"/>
      <c r="O96" s="49"/>
      <c r="P96" s="49"/>
      <c r="Q96" s="49"/>
      <c r="R96" s="49"/>
      <c r="S96" s="51">
        <f t="shared" si="6"/>
        <v>40628251</v>
      </c>
      <c r="T96" s="45">
        <f t="shared" si="7"/>
        <v>0</v>
      </c>
      <c r="U96" s="161"/>
      <c r="V96" s="158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4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0"/>
      <c r="BN96" s="160"/>
      <c r="BO96" s="160"/>
      <c r="BP96" s="160"/>
      <c r="BQ96" s="160"/>
      <c r="BR96" s="160"/>
    </row>
    <row r="97" spans="1:70" s="58" customFormat="1" ht="22.5" hidden="1" customHeight="1" thickBot="1" x14ac:dyDescent="0.35">
      <c r="A97" s="38"/>
      <c r="B97" s="46">
        <v>67</v>
      </c>
      <c r="C97" s="26" t="s">
        <v>111</v>
      </c>
      <c r="D97" s="40"/>
      <c r="E97" s="47"/>
      <c r="F97" s="48"/>
      <c r="G97" s="49"/>
      <c r="H97" s="49"/>
      <c r="I97" s="49"/>
      <c r="J97" s="50"/>
      <c r="K97" s="49"/>
      <c r="L97" s="49"/>
      <c r="M97" s="49"/>
      <c r="N97" s="49"/>
      <c r="O97" s="49"/>
      <c r="P97" s="49"/>
      <c r="Q97" s="49"/>
      <c r="R97" s="49"/>
      <c r="S97" s="51">
        <f t="shared" si="6"/>
        <v>0</v>
      </c>
      <c r="T97" s="45">
        <f t="shared" si="7"/>
        <v>0</v>
      </c>
      <c r="U97" s="161"/>
      <c r="V97" s="158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4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</row>
    <row r="98" spans="1:70" s="58" customFormat="1" ht="21" hidden="1" thickBot="1" x14ac:dyDescent="0.35">
      <c r="A98" s="38"/>
      <c r="B98" s="46">
        <v>68</v>
      </c>
      <c r="C98" s="26" t="s">
        <v>112</v>
      </c>
      <c r="D98" s="40"/>
      <c r="E98" s="47"/>
      <c r="F98" s="48"/>
      <c r="G98" s="49"/>
      <c r="H98" s="49"/>
      <c r="I98" s="49"/>
      <c r="J98" s="50"/>
      <c r="K98" s="49"/>
      <c r="L98" s="49"/>
      <c r="M98" s="49"/>
      <c r="N98" s="49"/>
      <c r="O98" s="49"/>
      <c r="P98" s="49"/>
      <c r="Q98" s="49"/>
      <c r="R98" s="49"/>
      <c r="S98" s="51">
        <f t="shared" si="6"/>
        <v>0</v>
      </c>
      <c r="T98" s="45">
        <f t="shared" si="7"/>
        <v>0</v>
      </c>
      <c r="U98" s="161"/>
      <c r="V98" s="158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4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</row>
    <row r="99" spans="1:70" s="58" customFormat="1" ht="41.25" thickBot="1" x14ac:dyDescent="0.35">
      <c r="A99" s="38"/>
      <c r="B99" s="46">
        <v>44</v>
      </c>
      <c r="C99" s="26" t="s">
        <v>113</v>
      </c>
      <c r="D99" s="40">
        <v>1544</v>
      </c>
      <c r="E99" s="47">
        <v>10044519</v>
      </c>
      <c r="F99" s="48">
        <v>7003163</v>
      </c>
      <c r="G99" s="49"/>
      <c r="H99" s="49"/>
      <c r="I99" s="49">
        <v>7003163</v>
      </c>
      <c r="J99" s="50"/>
      <c r="K99" s="49"/>
      <c r="L99" s="49"/>
      <c r="M99" s="49"/>
      <c r="N99" s="49"/>
      <c r="O99" s="49"/>
      <c r="P99" s="49"/>
      <c r="Q99" s="49"/>
      <c r="R99" s="49"/>
      <c r="S99" s="51">
        <f t="shared" si="6"/>
        <v>7003163</v>
      </c>
      <c r="T99" s="45">
        <f t="shared" si="7"/>
        <v>0</v>
      </c>
      <c r="U99" s="161"/>
      <c r="V99" s="158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4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</row>
    <row r="100" spans="1:70" s="58" customFormat="1" ht="21" hidden="1" thickBot="1" x14ac:dyDescent="0.35">
      <c r="A100" s="38"/>
      <c r="B100" s="46">
        <v>45</v>
      </c>
      <c r="C100" s="26" t="s">
        <v>114</v>
      </c>
      <c r="D100" s="40"/>
      <c r="E100" s="47"/>
      <c r="F100" s="48"/>
      <c r="G100" s="49"/>
      <c r="H100" s="49"/>
      <c r="I100" s="49"/>
      <c r="J100" s="50"/>
      <c r="K100" s="49"/>
      <c r="L100" s="49"/>
      <c r="M100" s="49"/>
      <c r="N100" s="49"/>
      <c r="O100" s="49"/>
      <c r="P100" s="49"/>
      <c r="Q100" s="49"/>
      <c r="R100" s="49"/>
      <c r="S100" s="51">
        <f t="shared" si="6"/>
        <v>0</v>
      </c>
      <c r="T100" s="45">
        <f t="shared" si="7"/>
        <v>0</v>
      </c>
      <c r="U100" s="161"/>
      <c r="V100" s="158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4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</row>
    <row r="101" spans="1:70" s="58" customFormat="1" ht="21" hidden="1" thickBot="1" x14ac:dyDescent="0.35">
      <c r="A101" s="38"/>
      <c r="B101" s="46">
        <v>71</v>
      </c>
      <c r="C101" s="26" t="s">
        <v>115</v>
      </c>
      <c r="D101" s="40"/>
      <c r="E101" s="47"/>
      <c r="F101" s="48"/>
      <c r="G101" s="49"/>
      <c r="H101" s="49"/>
      <c r="I101" s="49"/>
      <c r="J101" s="50"/>
      <c r="K101" s="49"/>
      <c r="L101" s="49"/>
      <c r="M101" s="49"/>
      <c r="N101" s="49"/>
      <c r="O101" s="49"/>
      <c r="P101" s="49"/>
      <c r="Q101" s="49"/>
      <c r="R101" s="49"/>
      <c r="S101" s="51">
        <f t="shared" si="6"/>
        <v>0</v>
      </c>
      <c r="T101" s="45">
        <f t="shared" si="7"/>
        <v>0</v>
      </c>
      <c r="U101" s="161"/>
      <c r="V101" s="158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4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</row>
    <row r="102" spans="1:70" s="58" customFormat="1" ht="21" hidden="1" thickBot="1" x14ac:dyDescent="0.35">
      <c r="A102" s="38"/>
      <c r="B102" s="46">
        <v>72</v>
      </c>
      <c r="C102" s="26" t="s">
        <v>116</v>
      </c>
      <c r="D102" s="40"/>
      <c r="E102" s="47"/>
      <c r="F102" s="48"/>
      <c r="G102" s="49"/>
      <c r="H102" s="49"/>
      <c r="I102" s="49"/>
      <c r="J102" s="50"/>
      <c r="K102" s="49"/>
      <c r="L102" s="49"/>
      <c r="M102" s="49"/>
      <c r="N102" s="49"/>
      <c r="O102" s="49"/>
      <c r="P102" s="49"/>
      <c r="Q102" s="49"/>
      <c r="R102" s="49"/>
      <c r="S102" s="51">
        <f t="shared" si="6"/>
        <v>0</v>
      </c>
      <c r="T102" s="45">
        <f t="shared" si="7"/>
        <v>0</v>
      </c>
      <c r="U102" s="161"/>
      <c r="V102" s="158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4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160"/>
      <c r="BN102" s="160"/>
      <c r="BO102" s="160"/>
      <c r="BP102" s="160"/>
      <c r="BQ102" s="160"/>
      <c r="BR102" s="160"/>
    </row>
    <row r="103" spans="1:70" s="58" customFormat="1" ht="21" hidden="1" thickBot="1" x14ac:dyDescent="0.35">
      <c r="A103" s="38"/>
      <c r="B103" s="46">
        <v>73</v>
      </c>
      <c r="C103" s="26" t="s">
        <v>117</v>
      </c>
      <c r="D103" s="40"/>
      <c r="E103" s="47"/>
      <c r="F103" s="48"/>
      <c r="G103" s="49"/>
      <c r="H103" s="49"/>
      <c r="I103" s="49"/>
      <c r="J103" s="50"/>
      <c r="K103" s="49"/>
      <c r="L103" s="49"/>
      <c r="M103" s="49"/>
      <c r="N103" s="49"/>
      <c r="O103" s="49"/>
      <c r="P103" s="49"/>
      <c r="Q103" s="49"/>
      <c r="R103" s="49"/>
      <c r="S103" s="51">
        <f t="shared" si="6"/>
        <v>0</v>
      </c>
      <c r="T103" s="45">
        <f t="shared" si="7"/>
        <v>0</v>
      </c>
      <c r="U103" s="161"/>
      <c r="V103" s="158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4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160"/>
      <c r="BI103" s="160"/>
      <c r="BJ103" s="160"/>
      <c r="BK103" s="160"/>
      <c r="BL103" s="160"/>
      <c r="BM103" s="160"/>
      <c r="BN103" s="160"/>
      <c r="BO103" s="160"/>
      <c r="BP103" s="160"/>
      <c r="BQ103" s="160"/>
      <c r="BR103" s="160"/>
    </row>
    <row r="104" spans="1:70" s="58" customFormat="1" ht="21" thickBot="1" x14ac:dyDescent="0.35">
      <c r="A104" s="38"/>
      <c r="B104" s="46">
        <v>33</v>
      </c>
      <c r="C104" s="26" t="s">
        <v>118</v>
      </c>
      <c r="D104" s="40"/>
      <c r="E104" s="47">
        <f>+G104*12</f>
        <v>13008180</v>
      </c>
      <c r="F104" s="48">
        <f>+G104+H104+I104+J104</f>
        <v>4336063</v>
      </c>
      <c r="G104" s="49">
        <v>1084015</v>
      </c>
      <c r="H104" s="49">
        <v>1084016</v>
      </c>
      <c r="I104" s="49">
        <v>1084016</v>
      </c>
      <c r="J104" s="50">
        <v>1084016</v>
      </c>
      <c r="K104" s="49"/>
      <c r="L104" s="49"/>
      <c r="M104" s="49"/>
      <c r="N104" s="49"/>
      <c r="O104" s="49"/>
      <c r="P104" s="49"/>
      <c r="Q104" s="49"/>
      <c r="R104" s="49"/>
      <c r="S104" s="51">
        <f t="shared" si="6"/>
        <v>4336063</v>
      </c>
      <c r="T104" s="45">
        <f t="shared" si="7"/>
        <v>0</v>
      </c>
      <c r="U104" s="161"/>
      <c r="V104" s="158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4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160"/>
      <c r="BN104" s="160"/>
      <c r="BO104" s="160"/>
      <c r="BP104" s="160"/>
      <c r="BQ104" s="160"/>
      <c r="BR104" s="160"/>
    </row>
    <row r="105" spans="1:70" s="58" customFormat="1" ht="21" thickBot="1" x14ac:dyDescent="0.35">
      <c r="A105" s="38"/>
      <c r="B105" s="46">
        <v>46</v>
      </c>
      <c r="C105" s="26" t="s">
        <v>119</v>
      </c>
      <c r="D105" s="40">
        <v>1371</v>
      </c>
      <c r="E105" s="47">
        <v>172255420</v>
      </c>
      <c r="F105" s="48">
        <v>120578794</v>
      </c>
      <c r="G105" s="49"/>
      <c r="H105" s="49"/>
      <c r="I105" s="49">
        <v>120578794</v>
      </c>
      <c r="J105" s="50"/>
      <c r="K105" s="49"/>
      <c r="L105" s="49"/>
      <c r="M105" s="49"/>
      <c r="N105" s="49"/>
      <c r="O105" s="49"/>
      <c r="P105" s="49"/>
      <c r="Q105" s="49"/>
      <c r="R105" s="49"/>
      <c r="S105" s="51">
        <f t="shared" si="6"/>
        <v>120578794</v>
      </c>
      <c r="T105" s="45">
        <f t="shared" si="7"/>
        <v>0</v>
      </c>
      <c r="U105" s="161"/>
      <c r="V105" s="158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4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160"/>
      <c r="BH105" s="160"/>
      <c r="BI105" s="160"/>
      <c r="BJ105" s="160"/>
      <c r="BK105" s="160"/>
      <c r="BL105" s="160"/>
      <c r="BM105" s="160"/>
      <c r="BN105" s="160"/>
      <c r="BO105" s="160"/>
      <c r="BP105" s="160"/>
      <c r="BQ105" s="160"/>
      <c r="BR105" s="160"/>
    </row>
    <row r="106" spans="1:70" s="58" customFormat="1" ht="21" hidden="1" thickBot="1" x14ac:dyDescent="0.35">
      <c r="A106" s="38"/>
      <c r="B106" s="46"/>
      <c r="C106" s="26" t="s">
        <v>206</v>
      </c>
      <c r="D106" s="40"/>
      <c r="E106" s="47"/>
      <c r="F106" s="48"/>
      <c r="G106" s="49">
        <v>3000000</v>
      </c>
      <c r="H106" s="49"/>
      <c r="I106" s="49"/>
      <c r="J106" s="50"/>
      <c r="K106" s="49"/>
      <c r="L106" s="49"/>
      <c r="M106" s="49"/>
      <c r="N106" s="49"/>
      <c r="O106" s="49"/>
      <c r="P106" s="49"/>
      <c r="Q106" s="49"/>
      <c r="R106" s="49"/>
      <c r="S106" s="51"/>
      <c r="T106" s="45"/>
      <c r="U106" s="161"/>
      <c r="V106" s="158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4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160"/>
      <c r="BH106" s="160"/>
      <c r="BI106" s="160"/>
      <c r="BJ106" s="160"/>
      <c r="BK106" s="160"/>
      <c r="BL106" s="160"/>
      <c r="BM106" s="160"/>
      <c r="BN106" s="160"/>
      <c r="BO106" s="160"/>
      <c r="BP106" s="160"/>
      <c r="BQ106" s="160"/>
      <c r="BR106" s="160"/>
    </row>
    <row r="107" spans="1:70" s="58" customFormat="1" ht="21" thickBot="1" x14ac:dyDescent="0.35">
      <c r="A107" s="38"/>
      <c r="B107" s="46">
        <v>47</v>
      </c>
      <c r="C107" s="26" t="s">
        <v>120</v>
      </c>
      <c r="D107" s="40">
        <v>2084</v>
      </c>
      <c r="E107" s="47">
        <v>17597575</v>
      </c>
      <c r="F107" s="48">
        <f>+J107</f>
        <v>12318302</v>
      </c>
      <c r="G107" s="49"/>
      <c r="H107" s="49"/>
      <c r="I107" s="49"/>
      <c r="J107" s="50">
        <v>12318302</v>
      </c>
      <c r="K107" s="49"/>
      <c r="L107" s="49"/>
      <c r="M107" s="49"/>
      <c r="N107" s="49"/>
      <c r="O107" s="49"/>
      <c r="P107" s="49"/>
      <c r="Q107" s="49"/>
      <c r="R107" s="49"/>
      <c r="S107" s="51">
        <f t="shared" si="6"/>
        <v>12318302</v>
      </c>
      <c r="T107" s="45">
        <f t="shared" si="7"/>
        <v>0</v>
      </c>
      <c r="U107" s="161"/>
      <c r="V107" s="158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4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0"/>
      <c r="BN107" s="160"/>
      <c r="BO107" s="160"/>
      <c r="BP107" s="160"/>
      <c r="BQ107" s="160"/>
      <c r="BR107" s="160"/>
    </row>
    <row r="108" spans="1:70" s="58" customFormat="1" ht="21" hidden="1" thickBot="1" x14ac:dyDescent="0.35">
      <c r="A108" s="38"/>
      <c r="B108" s="46">
        <v>76</v>
      </c>
      <c r="C108" s="26" t="s">
        <v>121</v>
      </c>
      <c r="D108" s="40" t="s">
        <v>31</v>
      </c>
      <c r="E108" s="47"/>
      <c r="F108" s="48"/>
      <c r="G108" s="49"/>
      <c r="H108" s="49"/>
      <c r="I108" s="49"/>
      <c r="J108" s="50"/>
      <c r="K108" s="49"/>
      <c r="L108" s="49"/>
      <c r="M108" s="49"/>
      <c r="N108" s="49"/>
      <c r="O108" s="49"/>
      <c r="P108" s="49"/>
      <c r="Q108" s="49"/>
      <c r="R108" s="49"/>
      <c r="S108" s="51">
        <f t="shared" si="6"/>
        <v>0</v>
      </c>
      <c r="T108" s="45">
        <f t="shared" si="7"/>
        <v>0</v>
      </c>
      <c r="U108" s="161"/>
      <c r="V108" s="158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4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</row>
    <row r="109" spans="1:70" s="58" customFormat="1" ht="21" hidden="1" thickBot="1" x14ac:dyDescent="0.35">
      <c r="A109" s="38"/>
      <c r="B109" s="46">
        <v>77</v>
      </c>
      <c r="C109" s="26" t="s">
        <v>122</v>
      </c>
      <c r="D109" s="40" t="s">
        <v>31</v>
      </c>
      <c r="E109" s="47"/>
      <c r="F109" s="48"/>
      <c r="G109" s="49"/>
      <c r="H109" s="49"/>
      <c r="I109" s="49"/>
      <c r="J109" s="50"/>
      <c r="K109" s="49"/>
      <c r="L109" s="49"/>
      <c r="M109" s="49"/>
      <c r="N109" s="49"/>
      <c r="O109" s="49"/>
      <c r="P109" s="49"/>
      <c r="Q109" s="49"/>
      <c r="R109" s="49"/>
      <c r="S109" s="51">
        <f t="shared" si="6"/>
        <v>0</v>
      </c>
      <c r="T109" s="45">
        <f t="shared" si="7"/>
        <v>0</v>
      </c>
      <c r="U109" s="161"/>
      <c r="V109" s="158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4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  <c r="BQ109" s="160"/>
      <c r="BR109" s="160"/>
    </row>
    <row r="110" spans="1:70" s="58" customFormat="1" ht="21" thickBot="1" x14ac:dyDescent="0.35">
      <c r="A110" s="38"/>
      <c r="B110" s="46">
        <v>48</v>
      </c>
      <c r="C110" s="26" t="s">
        <v>123</v>
      </c>
      <c r="D110" s="40" t="s">
        <v>31</v>
      </c>
      <c r="E110" s="47"/>
      <c r="F110" s="48">
        <f>+J110</f>
        <v>94777315</v>
      </c>
      <c r="G110" s="49"/>
      <c r="H110" s="49"/>
      <c r="I110" s="49"/>
      <c r="J110" s="50">
        <f>43973252+50804063</f>
        <v>94777315</v>
      </c>
      <c r="K110" s="49"/>
      <c r="L110" s="49"/>
      <c r="M110" s="49"/>
      <c r="N110" s="49"/>
      <c r="O110" s="49"/>
      <c r="P110" s="49"/>
      <c r="Q110" s="49"/>
      <c r="R110" s="49"/>
      <c r="S110" s="51">
        <f t="shared" si="6"/>
        <v>94777315</v>
      </c>
      <c r="T110" s="45">
        <f t="shared" si="7"/>
        <v>0</v>
      </c>
      <c r="U110" s="161"/>
      <c r="V110" s="158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4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</row>
    <row r="111" spans="1:70" s="58" customFormat="1" ht="21" hidden="1" thickBot="1" x14ac:dyDescent="0.35">
      <c r="A111" s="38"/>
      <c r="B111" s="46"/>
      <c r="C111" s="26" t="s">
        <v>124</v>
      </c>
      <c r="D111" s="40"/>
      <c r="E111" s="47"/>
      <c r="F111" s="48"/>
      <c r="G111" s="49"/>
      <c r="H111" s="49"/>
      <c r="I111" s="49"/>
      <c r="J111" s="50"/>
      <c r="K111" s="49"/>
      <c r="L111" s="49"/>
      <c r="M111" s="49"/>
      <c r="N111" s="49"/>
      <c r="O111" s="49"/>
      <c r="P111" s="49"/>
      <c r="Q111" s="49"/>
      <c r="R111" s="49"/>
      <c r="S111" s="51"/>
      <c r="T111" s="45"/>
      <c r="U111" s="161"/>
      <c r="V111" s="158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4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160"/>
      <c r="BI111" s="160"/>
      <c r="BJ111" s="160"/>
      <c r="BK111" s="160"/>
      <c r="BL111" s="160"/>
      <c r="BM111" s="160"/>
      <c r="BN111" s="160"/>
      <c r="BO111" s="160"/>
      <c r="BP111" s="160"/>
      <c r="BQ111" s="160"/>
      <c r="BR111" s="160"/>
    </row>
    <row r="112" spans="1:70" s="58" customFormat="1" ht="21" hidden="1" thickBot="1" x14ac:dyDescent="0.35">
      <c r="A112" s="38"/>
      <c r="B112" s="46"/>
      <c r="C112" s="26" t="s">
        <v>125</v>
      </c>
      <c r="D112" s="40"/>
      <c r="E112" s="47"/>
      <c r="F112" s="48"/>
      <c r="G112" s="49"/>
      <c r="H112" s="49"/>
      <c r="I112" s="49"/>
      <c r="J112" s="50"/>
      <c r="K112" s="49"/>
      <c r="L112" s="49"/>
      <c r="M112" s="49"/>
      <c r="N112" s="49"/>
      <c r="O112" s="49"/>
      <c r="P112" s="49"/>
      <c r="Q112" s="49"/>
      <c r="R112" s="49"/>
      <c r="S112" s="51"/>
      <c r="T112" s="51"/>
      <c r="U112" s="161"/>
      <c r="V112" s="158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4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</row>
    <row r="113" spans="1:70" s="58" customFormat="1" ht="21" hidden="1" thickBot="1" x14ac:dyDescent="0.35">
      <c r="A113" s="38"/>
      <c r="B113" s="46"/>
      <c r="C113" s="26" t="s">
        <v>126</v>
      </c>
      <c r="D113" s="40"/>
      <c r="E113" s="47"/>
      <c r="F113" s="48"/>
      <c r="G113" s="49"/>
      <c r="H113" s="49"/>
      <c r="I113" s="49"/>
      <c r="J113" s="50"/>
      <c r="K113" s="49"/>
      <c r="L113" s="49"/>
      <c r="M113" s="49"/>
      <c r="N113" s="49"/>
      <c r="O113" s="49"/>
      <c r="P113" s="49"/>
      <c r="Q113" s="49"/>
      <c r="R113" s="49"/>
      <c r="S113" s="51"/>
      <c r="T113" s="51"/>
      <c r="U113" s="161"/>
      <c r="V113" s="158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4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160"/>
      <c r="BI113" s="160"/>
      <c r="BJ113" s="160"/>
      <c r="BK113" s="160"/>
      <c r="BL113" s="160"/>
      <c r="BM113" s="160"/>
      <c r="BN113" s="160"/>
      <c r="BO113" s="160"/>
      <c r="BP113" s="160"/>
      <c r="BQ113" s="160"/>
      <c r="BR113" s="160"/>
    </row>
    <row r="114" spans="1:70" s="58" customFormat="1" ht="21" hidden="1" thickBot="1" x14ac:dyDescent="0.35">
      <c r="A114" s="38"/>
      <c r="B114" s="46"/>
      <c r="C114" s="26" t="s">
        <v>127</v>
      </c>
      <c r="D114" s="40"/>
      <c r="E114" s="47"/>
      <c r="F114" s="48"/>
      <c r="G114" s="49"/>
      <c r="H114" s="49"/>
      <c r="I114" s="49"/>
      <c r="J114" s="50"/>
      <c r="K114" s="49"/>
      <c r="L114" s="49"/>
      <c r="M114" s="49"/>
      <c r="N114" s="49"/>
      <c r="O114" s="49"/>
      <c r="P114" s="49"/>
      <c r="Q114" s="49"/>
      <c r="R114" s="49"/>
      <c r="S114" s="51"/>
      <c r="T114" s="51"/>
      <c r="U114" s="161"/>
      <c r="V114" s="158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4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</row>
    <row r="115" spans="1:70" s="58" customFormat="1" ht="41.25" hidden="1" thickBot="1" x14ac:dyDescent="0.35">
      <c r="A115" s="38"/>
      <c r="B115" s="46"/>
      <c r="C115" s="26" t="s">
        <v>128</v>
      </c>
      <c r="D115" s="40"/>
      <c r="E115" s="47"/>
      <c r="F115" s="48"/>
      <c r="G115" s="49"/>
      <c r="H115" s="49"/>
      <c r="I115" s="49"/>
      <c r="J115" s="50"/>
      <c r="K115" s="49"/>
      <c r="L115" s="49"/>
      <c r="M115" s="49"/>
      <c r="N115" s="49"/>
      <c r="O115" s="49"/>
      <c r="P115" s="49"/>
      <c r="Q115" s="49"/>
      <c r="R115" s="49"/>
      <c r="S115" s="51"/>
      <c r="T115" s="51"/>
      <c r="U115" s="161"/>
      <c r="V115" s="158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4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</row>
    <row r="116" spans="1:70" s="58" customFormat="1" ht="21" hidden="1" thickBot="1" x14ac:dyDescent="0.35">
      <c r="A116" s="38"/>
      <c r="B116" s="46"/>
      <c r="C116" s="26" t="s">
        <v>129</v>
      </c>
      <c r="D116" s="40"/>
      <c r="E116" s="47"/>
      <c r="F116" s="48"/>
      <c r="G116" s="49"/>
      <c r="H116" s="49"/>
      <c r="I116" s="49"/>
      <c r="J116" s="50"/>
      <c r="K116" s="49"/>
      <c r="L116" s="49"/>
      <c r="M116" s="49"/>
      <c r="N116" s="49"/>
      <c r="O116" s="49"/>
      <c r="P116" s="49"/>
      <c r="Q116" s="49"/>
      <c r="R116" s="49"/>
      <c r="S116" s="51"/>
      <c r="T116" s="51"/>
      <c r="U116" s="161"/>
      <c r="V116" s="158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4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  <c r="BR116" s="160"/>
    </row>
    <row r="117" spans="1:70" s="58" customFormat="1" ht="21" hidden="1" thickBot="1" x14ac:dyDescent="0.35">
      <c r="A117" s="38"/>
      <c r="B117" s="46"/>
      <c r="C117" s="26" t="s">
        <v>130</v>
      </c>
      <c r="D117" s="40"/>
      <c r="E117" s="47"/>
      <c r="F117" s="48"/>
      <c r="G117" s="49"/>
      <c r="H117" s="49"/>
      <c r="I117" s="49"/>
      <c r="J117" s="50"/>
      <c r="K117" s="49"/>
      <c r="L117" s="49"/>
      <c r="M117" s="49"/>
      <c r="N117" s="49"/>
      <c r="O117" s="49"/>
      <c r="P117" s="49"/>
      <c r="Q117" s="49"/>
      <c r="R117" s="49"/>
      <c r="S117" s="51"/>
      <c r="T117" s="51"/>
      <c r="U117" s="161"/>
      <c r="V117" s="158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4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</row>
    <row r="118" spans="1:70" s="58" customFormat="1" ht="21" hidden="1" thickBot="1" x14ac:dyDescent="0.35">
      <c r="A118" s="38"/>
      <c r="B118" s="46"/>
      <c r="C118" s="26" t="s">
        <v>131</v>
      </c>
      <c r="D118" s="40"/>
      <c r="E118" s="47"/>
      <c r="F118" s="48"/>
      <c r="G118" s="49"/>
      <c r="H118" s="49"/>
      <c r="I118" s="49"/>
      <c r="J118" s="50"/>
      <c r="K118" s="49"/>
      <c r="L118" s="49"/>
      <c r="M118" s="49"/>
      <c r="N118" s="49"/>
      <c r="O118" s="49"/>
      <c r="P118" s="49"/>
      <c r="Q118" s="49"/>
      <c r="R118" s="49"/>
      <c r="S118" s="51"/>
      <c r="T118" s="51"/>
      <c r="U118" s="161"/>
      <c r="V118" s="158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4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0"/>
      <c r="BN118" s="160"/>
      <c r="BO118" s="160"/>
      <c r="BP118" s="160"/>
      <c r="BQ118" s="160"/>
      <c r="BR118" s="160"/>
    </row>
    <row r="119" spans="1:70" s="58" customFormat="1" ht="21" hidden="1" thickBot="1" x14ac:dyDescent="0.35">
      <c r="A119" s="38"/>
      <c r="B119" s="46"/>
      <c r="C119" s="26" t="s">
        <v>132</v>
      </c>
      <c r="D119" s="40"/>
      <c r="E119" s="47"/>
      <c r="F119" s="48"/>
      <c r="G119" s="49"/>
      <c r="H119" s="49"/>
      <c r="I119" s="49"/>
      <c r="J119" s="50"/>
      <c r="K119" s="49"/>
      <c r="L119" s="49"/>
      <c r="M119" s="49"/>
      <c r="N119" s="49"/>
      <c r="O119" s="49"/>
      <c r="P119" s="49"/>
      <c r="Q119" s="49"/>
      <c r="R119" s="49"/>
      <c r="S119" s="51"/>
      <c r="T119" s="51"/>
      <c r="U119" s="161"/>
      <c r="V119" s="158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4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0"/>
      <c r="BN119" s="160"/>
      <c r="BO119" s="160"/>
      <c r="BP119" s="160"/>
      <c r="BQ119" s="160"/>
      <c r="BR119" s="160"/>
    </row>
    <row r="120" spans="1:70" s="58" customFormat="1" ht="21" hidden="1" thickBot="1" x14ac:dyDescent="0.35">
      <c r="A120" s="38"/>
      <c r="B120" s="46"/>
      <c r="C120" s="26" t="s">
        <v>133</v>
      </c>
      <c r="D120" s="40"/>
      <c r="E120" s="47"/>
      <c r="F120" s="48"/>
      <c r="G120" s="49"/>
      <c r="H120" s="49"/>
      <c r="I120" s="49"/>
      <c r="J120" s="50"/>
      <c r="K120" s="49"/>
      <c r="L120" s="49"/>
      <c r="M120" s="49"/>
      <c r="N120" s="49"/>
      <c r="O120" s="49"/>
      <c r="P120" s="49"/>
      <c r="Q120" s="49"/>
      <c r="R120" s="49"/>
      <c r="S120" s="51"/>
      <c r="T120" s="51"/>
      <c r="U120" s="161"/>
      <c r="V120" s="158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4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0"/>
      <c r="BN120" s="160"/>
      <c r="BO120" s="160"/>
      <c r="BP120" s="160"/>
      <c r="BQ120" s="160"/>
      <c r="BR120" s="160"/>
    </row>
    <row r="121" spans="1:70" s="70" customFormat="1" ht="21" hidden="1" thickBot="1" x14ac:dyDescent="0.35">
      <c r="A121" s="69"/>
      <c r="B121" s="46"/>
      <c r="C121" s="26" t="s">
        <v>134</v>
      </c>
      <c r="D121" s="40"/>
      <c r="E121" s="47"/>
      <c r="F121" s="48"/>
      <c r="G121" s="49"/>
      <c r="H121" s="49"/>
      <c r="I121" s="49"/>
      <c r="J121" s="50"/>
      <c r="K121" s="49"/>
      <c r="L121" s="49"/>
      <c r="M121" s="49"/>
      <c r="N121" s="49"/>
      <c r="O121" s="49"/>
      <c r="P121" s="49"/>
      <c r="Q121" s="49"/>
      <c r="R121" s="49"/>
      <c r="S121" s="51"/>
      <c r="T121" s="51"/>
      <c r="U121" s="161"/>
      <c r="V121" s="158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4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160"/>
      <c r="BN121" s="160"/>
      <c r="BO121" s="160"/>
      <c r="BP121" s="160"/>
      <c r="BQ121" s="160"/>
      <c r="BR121" s="160"/>
    </row>
    <row r="122" spans="1:70" s="58" customFormat="1" ht="41.25" hidden="1" thickBot="1" x14ac:dyDescent="0.35">
      <c r="A122" s="38"/>
      <c r="B122" s="46"/>
      <c r="C122" s="26" t="s">
        <v>135</v>
      </c>
      <c r="D122" s="40"/>
      <c r="E122" s="47"/>
      <c r="F122" s="48"/>
      <c r="G122" s="49"/>
      <c r="H122" s="49"/>
      <c r="I122" s="49"/>
      <c r="J122" s="50"/>
      <c r="K122" s="49"/>
      <c r="L122" s="49"/>
      <c r="M122" s="49"/>
      <c r="N122" s="49"/>
      <c r="O122" s="49"/>
      <c r="P122" s="49"/>
      <c r="Q122" s="49"/>
      <c r="R122" s="49"/>
      <c r="S122" s="51"/>
      <c r="T122" s="51"/>
      <c r="U122" s="161"/>
      <c r="V122" s="158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4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160"/>
      <c r="BN122" s="160"/>
      <c r="BO122" s="160"/>
      <c r="BP122" s="160"/>
      <c r="BQ122" s="160"/>
      <c r="BR122" s="160"/>
    </row>
    <row r="123" spans="1:70" s="58" customFormat="1" ht="21" hidden="1" thickBot="1" x14ac:dyDescent="0.35">
      <c r="A123" s="38"/>
      <c r="B123" s="46"/>
      <c r="C123" s="26" t="s">
        <v>136</v>
      </c>
      <c r="D123" s="40"/>
      <c r="E123" s="47"/>
      <c r="F123" s="48"/>
      <c r="G123" s="49"/>
      <c r="H123" s="49"/>
      <c r="I123" s="49"/>
      <c r="J123" s="50"/>
      <c r="K123" s="49"/>
      <c r="L123" s="49"/>
      <c r="M123" s="49"/>
      <c r="N123" s="49"/>
      <c r="O123" s="49"/>
      <c r="P123" s="49"/>
      <c r="Q123" s="49"/>
      <c r="R123" s="49"/>
      <c r="S123" s="51"/>
      <c r="T123" s="51"/>
      <c r="U123" s="161"/>
      <c r="V123" s="158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4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160"/>
      <c r="BN123" s="160"/>
      <c r="BO123" s="160"/>
      <c r="BP123" s="160"/>
      <c r="BQ123" s="160"/>
      <c r="BR123" s="160"/>
    </row>
    <row r="124" spans="1:70" s="58" customFormat="1" ht="21" hidden="1" thickBot="1" x14ac:dyDescent="0.35">
      <c r="A124" s="38"/>
      <c r="B124" s="46">
        <v>38</v>
      </c>
      <c r="C124" s="26" t="s">
        <v>137</v>
      </c>
      <c r="D124" s="40"/>
      <c r="E124" s="47"/>
      <c r="F124" s="48"/>
      <c r="G124" s="49"/>
      <c r="H124" s="49"/>
      <c r="I124" s="49"/>
      <c r="J124" s="50"/>
      <c r="K124" s="49"/>
      <c r="L124" s="49"/>
      <c r="M124" s="49"/>
      <c r="N124" s="49"/>
      <c r="O124" s="49"/>
      <c r="P124" s="49"/>
      <c r="Q124" s="49"/>
      <c r="R124" s="49"/>
      <c r="S124" s="51">
        <f>SUM(G124:R124)</f>
        <v>0</v>
      </c>
      <c r="T124" s="51">
        <f>+F124-S124</f>
        <v>0</v>
      </c>
      <c r="U124" s="161"/>
      <c r="V124" s="158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4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</row>
    <row r="125" spans="1:70" s="58" customFormat="1" ht="21" hidden="1" thickBot="1" x14ac:dyDescent="0.35">
      <c r="B125" s="46"/>
      <c r="C125" s="26"/>
      <c r="D125" s="40"/>
      <c r="E125" s="47"/>
      <c r="F125" s="48"/>
      <c r="G125" s="49"/>
      <c r="H125" s="49"/>
      <c r="I125" s="49"/>
      <c r="J125" s="50"/>
      <c r="K125" s="49"/>
      <c r="L125" s="49"/>
      <c r="M125" s="49"/>
      <c r="N125" s="49"/>
      <c r="O125" s="49"/>
      <c r="P125" s="49"/>
      <c r="Q125" s="49"/>
      <c r="R125" s="49"/>
      <c r="S125" s="51">
        <f>SUM(G125:R125)</f>
        <v>0</v>
      </c>
      <c r="T125" s="51">
        <f>+F125-S125</f>
        <v>0</v>
      </c>
      <c r="U125" s="161"/>
      <c r="V125" s="158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4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60"/>
      <c r="BJ125" s="160"/>
      <c r="BK125" s="160"/>
      <c r="BL125" s="160"/>
      <c r="BM125" s="160"/>
      <c r="BN125" s="160"/>
      <c r="BO125" s="160"/>
      <c r="BP125" s="160"/>
      <c r="BQ125" s="160"/>
      <c r="BR125" s="160"/>
    </row>
    <row r="126" spans="1:70" s="58" customFormat="1" ht="21" thickBot="1" x14ac:dyDescent="0.35">
      <c r="B126" s="242"/>
      <c r="C126" s="13" t="s">
        <v>183</v>
      </c>
      <c r="D126" s="75"/>
      <c r="E126" s="76">
        <f t="shared" ref="E126:T126" si="8">SUM(E15:E125)</f>
        <v>4895015495</v>
      </c>
      <c r="F126" s="77">
        <f t="shared" si="8"/>
        <v>1903906022.2</v>
      </c>
      <c r="G126" s="78">
        <f t="shared" si="8"/>
        <v>327884498</v>
      </c>
      <c r="H126" s="78">
        <f>SUM(H15:H125)</f>
        <v>317333159</v>
      </c>
      <c r="I126" s="78">
        <f t="shared" si="8"/>
        <v>516122311</v>
      </c>
      <c r="J126" s="78">
        <f t="shared" si="8"/>
        <v>700647731.20000005</v>
      </c>
      <c r="K126" s="78">
        <f t="shared" si="8"/>
        <v>0</v>
      </c>
      <c r="L126" s="78">
        <f t="shared" si="8"/>
        <v>0</v>
      </c>
      <c r="M126" s="78">
        <f t="shared" si="8"/>
        <v>0</v>
      </c>
      <c r="N126" s="78">
        <f t="shared" si="8"/>
        <v>0</v>
      </c>
      <c r="O126" s="78">
        <f t="shared" si="8"/>
        <v>0</v>
      </c>
      <c r="P126" s="78">
        <f t="shared" si="8"/>
        <v>0</v>
      </c>
      <c r="Q126" s="78">
        <f t="shared" si="8"/>
        <v>0</v>
      </c>
      <c r="R126" s="78">
        <f t="shared" si="8"/>
        <v>0</v>
      </c>
      <c r="S126" s="78">
        <f t="shared" si="8"/>
        <v>1852856749.9000001</v>
      </c>
      <c r="T126" s="78">
        <f t="shared" si="8"/>
        <v>44918323</v>
      </c>
      <c r="U126" s="161"/>
      <c r="V126" s="158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4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160"/>
      <c r="BG126" s="160"/>
      <c r="BH126" s="160"/>
      <c r="BI126" s="160"/>
      <c r="BJ126" s="160"/>
      <c r="BK126" s="160"/>
      <c r="BL126" s="160"/>
      <c r="BM126" s="160"/>
      <c r="BN126" s="160"/>
      <c r="BO126" s="160"/>
      <c r="BP126" s="160"/>
      <c r="BQ126" s="160"/>
      <c r="BR126" s="160"/>
    </row>
    <row r="127" spans="1:70" s="58" customFormat="1" ht="21.75" customHeight="1" x14ac:dyDescent="0.3">
      <c r="B127" s="242"/>
      <c r="E127" s="68"/>
      <c r="S127" s="242"/>
      <c r="T127" s="242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0"/>
      <c r="BO127" s="160"/>
      <c r="BP127" s="160"/>
      <c r="BQ127" s="160"/>
      <c r="BR127" s="160"/>
    </row>
    <row r="128" spans="1:70" s="58" customFormat="1" ht="21.75" customHeight="1" x14ac:dyDescent="0.3">
      <c r="B128" s="242"/>
      <c r="E128" s="68"/>
      <c r="F128" s="79"/>
      <c r="G128" s="79"/>
      <c r="H128" s="79"/>
      <c r="I128" s="79"/>
      <c r="S128" s="242"/>
      <c r="T128" s="242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</row>
    <row r="129" spans="2:16383" s="58" customFormat="1" ht="21.75" customHeight="1" thickBot="1" x14ac:dyDescent="0.35">
      <c r="B129" s="242"/>
      <c r="E129" s="68"/>
      <c r="S129" s="242"/>
      <c r="T129" s="242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</row>
    <row r="130" spans="2:16383" s="58" customFormat="1" ht="21.75" customHeight="1" x14ac:dyDescent="0.3">
      <c r="B130" s="242"/>
      <c r="C130" s="335" t="s">
        <v>141</v>
      </c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336"/>
      <c r="R130" s="336"/>
      <c r="S130" s="336"/>
      <c r="T130" s="337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0"/>
      <c r="BO130" s="160"/>
      <c r="BP130" s="160"/>
      <c r="BQ130" s="160"/>
      <c r="BR130" s="160"/>
    </row>
    <row r="131" spans="2:16383" s="17" customFormat="1" x14ac:dyDescent="0.3">
      <c r="C131" s="331" t="s">
        <v>139</v>
      </c>
      <c r="D131" s="332"/>
      <c r="E131" s="332"/>
      <c r="F131" s="332"/>
      <c r="G131" s="332"/>
      <c r="H131" s="332"/>
      <c r="I131" s="332"/>
      <c r="J131" s="332"/>
      <c r="K131" s="332"/>
      <c r="L131" s="332"/>
      <c r="M131" s="332"/>
      <c r="N131" s="332"/>
      <c r="O131" s="332"/>
      <c r="P131" s="332"/>
      <c r="Q131" s="332"/>
      <c r="R131" s="332"/>
      <c r="S131" s="332"/>
      <c r="T131" s="333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</row>
    <row r="132" spans="2:16383" s="17" customFormat="1" x14ac:dyDescent="0.3">
      <c r="C132" s="331" t="s">
        <v>140</v>
      </c>
      <c r="D132" s="332"/>
      <c r="E132" s="332"/>
      <c r="F132" s="332"/>
      <c r="G132" s="332"/>
      <c r="H132" s="332"/>
      <c r="I132" s="332"/>
      <c r="J132" s="332"/>
      <c r="K132" s="332"/>
      <c r="L132" s="332"/>
      <c r="M132" s="332"/>
      <c r="N132" s="332"/>
      <c r="O132" s="332"/>
      <c r="P132" s="332"/>
      <c r="Q132" s="332"/>
      <c r="R132" s="332"/>
      <c r="S132" s="332"/>
      <c r="T132" s="333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</row>
    <row r="133" spans="2:16383" s="17" customFormat="1" x14ac:dyDescent="0.3">
      <c r="C133" s="331"/>
      <c r="D133" s="332"/>
      <c r="E133" s="332"/>
      <c r="F133" s="332"/>
      <c r="G133" s="332"/>
      <c r="H133" s="332"/>
      <c r="I133" s="332"/>
      <c r="J133" s="332"/>
      <c r="K133" s="332"/>
      <c r="L133" s="332"/>
      <c r="M133" s="332"/>
      <c r="N133" s="332"/>
      <c r="O133" s="332"/>
      <c r="P133" s="332"/>
      <c r="Q133" s="332"/>
      <c r="R133" s="332"/>
      <c r="S133" s="332"/>
      <c r="T133" s="333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</row>
    <row r="134" spans="2:16383" ht="21" thickBot="1" x14ac:dyDescent="0.35">
      <c r="C134" s="85"/>
      <c r="D134" s="86"/>
      <c r="E134" s="87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8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/>
      <c r="VY134" s="19"/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/>
      <c r="WK134" s="19"/>
      <c r="WL134" s="19"/>
      <c r="WM134" s="19"/>
      <c r="WN134" s="19"/>
      <c r="WO134" s="19"/>
      <c r="WP134" s="19"/>
      <c r="WQ134" s="19"/>
      <c r="WR134" s="19"/>
      <c r="WS134" s="19"/>
      <c r="WT134" s="19"/>
      <c r="WU134" s="19"/>
      <c r="WV134" s="19"/>
      <c r="WW134" s="19"/>
      <c r="WX134" s="19"/>
      <c r="WY134" s="19"/>
      <c r="WZ134" s="19"/>
      <c r="XA134" s="19"/>
      <c r="XB134" s="19"/>
      <c r="XC134" s="19"/>
      <c r="XD134" s="19"/>
      <c r="XE134" s="19"/>
      <c r="XF134" s="19"/>
      <c r="XG134" s="19"/>
      <c r="XH134" s="19"/>
      <c r="XI134" s="19"/>
      <c r="XJ134" s="19"/>
      <c r="XK134" s="19"/>
      <c r="XL134" s="19"/>
      <c r="XM134" s="19"/>
      <c r="XN134" s="19"/>
      <c r="XO134" s="19"/>
      <c r="XP134" s="19"/>
      <c r="XQ134" s="19"/>
      <c r="XR134" s="19"/>
      <c r="XS134" s="19"/>
      <c r="XT134" s="19"/>
      <c r="XU134" s="19"/>
      <c r="XV134" s="19"/>
      <c r="XW134" s="19"/>
      <c r="XX134" s="19"/>
      <c r="XY134" s="19"/>
      <c r="XZ134" s="19"/>
      <c r="YA134" s="19"/>
      <c r="YB134" s="19"/>
      <c r="YC134" s="19"/>
      <c r="YD134" s="19"/>
      <c r="YE134" s="19"/>
      <c r="YF134" s="19"/>
      <c r="YG134" s="19"/>
      <c r="YH134" s="19"/>
      <c r="YI134" s="19"/>
      <c r="YJ134" s="19"/>
      <c r="YK134" s="19"/>
      <c r="YL134" s="19"/>
      <c r="YM134" s="19"/>
      <c r="YN134" s="19"/>
      <c r="YO134" s="19"/>
      <c r="YP134" s="19"/>
      <c r="YQ134" s="19"/>
      <c r="YR134" s="19"/>
      <c r="YS134" s="19"/>
      <c r="YT134" s="19"/>
      <c r="YU134" s="19"/>
      <c r="YV134" s="19"/>
      <c r="YW134" s="19"/>
      <c r="YX134" s="19"/>
      <c r="YY134" s="19"/>
      <c r="YZ134" s="19"/>
      <c r="ZA134" s="19"/>
      <c r="ZB134" s="19"/>
      <c r="ZC134" s="19"/>
      <c r="ZD134" s="19"/>
      <c r="ZE134" s="19"/>
      <c r="ZF134" s="19"/>
      <c r="ZG134" s="19"/>
      <c r="ZH134" s="19"/>
      <c r="ZI134" s="19"/>
      <c r="ZJ134" s="19"/>
      <c r="ZK134" s="19"/>
      <c r="ZL134" s="19"/>
      <c r="ZM134" s="19"/>
      <c r="ZN134" s="19"/>
      <c r="ZO134" s="19"/>
      <c r="ZP134" s="19"/>
      <c r="ZQ134" s="19"/>
      <c r="ZR134" s="19"/>
      <c r="ZS134" s="19"/>
      <c r="ZT134" s="19"/>
      <c r="ZU134" s="19"/>
      <c r="ZV134" s="19"/>
      <c r="ZW134" s="19"/>
      <c r="ZX134" s="19"/>
      <c r="ZY134" s="19"/>
      <c r="ZZ134" s="19"/>
      <c r="AAA134" s="19"/>
      <c r="AAB134" s="19"/>
      <c r="AAC134" s="19"/>
      <c r="AAD134" s="19"/>
      <c r="AAE134" s="19"/>
      <c r="AAF134" s="19"/>
      <c r="AAG134" s="19"/>
      <c r="AAH134" s="19"/>
      <c r="AAI134" s="19"/>
      <c r="AAJ134" s="19"/>
      <c r="AAK134" s="19"/>
      <c r="AAL134" s="19"/>
      <c r="AAM134" s="19"/>
      <c r="AAN134" s="19"/>
      <c r="AAO134" s="19"/>
      <c r="AAP134" s="19"/>
      <c r="AAQ134" s="19"/>
      <c r="AAR134" s="19"/>
      <c r="AAS134" s="19"/>
      <c r="AAT134" s="19"/>
      <c r="AAU134" s="19"/>
      <c r="AAV134" s="19"/>
      <c r="AAW134" s="19"/>
      <c r="AAX134" s="19"/>
      <c r="AAY134" s="19"/>
      <c r="AAZ134" s="19"/>
      <c r="ABA134" s="19"/>
      <c r="ABB134" s="19"/>
      <c r="ABC134" s="19"/>
      <c r="ABD134" s="19"/>
      <c r="ABE134" s="19"/>
      <c r="ABF134" s="19"/>
      <c r="ABG134" s="19"/>
      <c r="ABH134" s="19"/>
      <c r="ABI134" s="19"/>
      <c r="ABJ134" s="19"/>
      <c r="ABK134" s="19"/>
      <c r="ABL134" s="19"/>
      <c r="ABM134" s="19"/>
      <c r="ABN134" s="19"/>
      <c r="ABO134" s="19"/>
      <c r="ABP134" s="19"/>
      <c r="ABQ134" s="19"/>
      <c r="ABR134" s="19"/>
      <c r="ABS134" s="19"/>
      <c r="ABT134" s="19"/>
      <c r="ABU134" s="19"/>
      <c r="ABV134" s="19"/>
      <c r="ABW134" s="19"/>
      <c r="ABX134" s="19"/>
      <c r="ABY134" s="19"/>
      <c r="ABZ134" s="19"/>
      <c r="ACA134" s="19"/>
      <c r="ACB134" s="19"/>
      <c r="ACC134" s="19"/>
      <c r="ACD134" s="19"/>
      <c r="ACE134" s="19"/>
      <c r="ACF134" s="19"/>
      <c r="ACG134" s="19"/>
      <c r="ACH134" s="19"/>
      <c r="ACI134" s="19"/>
      <c r="ACJ134" s="19"/>
      <c r="ACK134" s="19"/>
      <c r="ACL134" s="19"/>
      <c r="ACM134" s="19"/>
      <c r="ACN134" s="19"/>
      <c r="ACO134" s="19"/>
      <c r="ACP134" s="19"/>
      <c r="ACQ134" s="19"/>
      <c r="ACR134" s="19"/>
      <c r="ACS134" s="19"/>
      <c r="ACT134" s="19"/>
      <c r="ACU134" s="19"/>
      <c r="ACV134" s="19"/>
      <c r="ACW134" s="19"/>
      <c r="ACX134" s="19"/>
      <c r="ACY134" s="19"/>
      <c r="ACZ134" s="19"/>
      <c r="ADA134" s="19"/>
      <c r="ADB134" s="19"/>
      <c r="ADC134" s="19"/>
      <c r="ADD134" s="19"/>
      <c r="ADE134" s="19"/>
      <c r="ADF134" s="19"/>
      <c r="ADG134" s="19"/>
      <c r="ADH134" s="19"/>
      <c r="ADI134" s="19"/>
      <c r="ADJ134" s="19"/>
      <c r="ADK134" s="19"/>
      <c r="ADL134" s="19"/>
      <c r="ADM134" s="19"/>
      <c r="ADN134" s="19"/>
      <c r="ADO134" s="19"/>
      <c r="ADP134" s="19"/>
      <c r="ADQ134" s="19"/>
      <c r="ADR134" s="19"/>
      <c r="ADS134" s="19"/>
      <c r="ADT134" s="19"/>
      <c r="ADU134" s="19"/>
      <c r="ADV134" s="19"/>
      <c r="ADW134" s="19"/>
      <c r="ADX134" s="19"/>
      <c r="ADY134" s="19"/>
      <c r="ADZ134" s="19"/>
      <c r="AEA134" s="19"/>
      <c r="AEB134" s="19"/>
      <c r="AEC134" s="19"/>
      <c r="AED134" s="19"/>
      <c r="AEE134" s="19"/>
      <c r="AEF134" s="19"/>
      <c r="AEG134" s="19"/>
      <c r="AEH134" s="19"/>
      <c r="AEI134" s="19"/>
      <c r="AEJ134" s="19"/>
      <c r="AEK134" s="19"/>
      <c r="AEL134" s="19"/>
      <c r="AEM134" s="19"/>
      <c r="AEN134" s="19"/>
      <c r="AEO134" s="19"/>
      <c r="AEP134" s="19"/>
      <c r="AEQ134" s="19"/>
      <c r="AER134" s="19"/>
      <c r="AES134" s="19"/>
      <c r="AET134" s="19"/>
      <c r="AEU134" s="19"/>
      <c r="AEV134" s="19"/>
      <c r="AEW134" s="19"/>
      <c r="AEX134" s="19"/>
      <c r="AEY134" s="19"/>
      <c r="AEZ134" s="19"/>
      <c r="AFA134" s="19"/>
      <c r="AFB134" s="19"/>
      <c r="AFC134" s="19"/>
      <c r="AFD134" s="19"/>
      <c r="AFE134" s="19"/>
      <c r="AFF134" s="19"/>
      <c r="AFG134" s="19"/>
      <c r="AFH134" s="19"/>
      <c r="AFI134" s="19"/>
      <c r="AFJ134" s="19"/>
      <c r="AFK134" s="19"/>
      <c r="AFL134" s="19"/>
      <c r="AFM134" s="19"/>
      <c r="AFN134" s="19"/>
      <c r="AFO134" s="19"/>
      <c r="AFP134" s="19"/>
      <c r="AFQ134" s="19"/>
      <c r="AFR134" s="19"/>
      <c r="AFS134" s="19"/>
      <c r="AFT134" s="19"/>
      <c r="AFU134" s="19"/>
      <c r="AFV134" s="19"/>
      <c r="AFW134" s="19"/>
      <c r="AFX134" s="19"/>
      <c r="AFY134" s="19"/>
      <c r="AFZ134" s="19"/>
      <c r="AGA134" s="19"/>
      <c r="AGB134" s="19"/>
      <c r="AGC134" s="19"/>
      <c r="AGD134" s="19"/>
      <c r="AGE134" s="19"/>
      <c r="AGF134" s="19"/>
      <c r="AGG134" s="19"/>
      <c r="AGH134" s="19"/>
      <c r="AGI134" s="19"/>
      <c r="AGJ134" s="19"/>
      <c r="AGK134" s="19"/>
      <c r="AGL134" s="19"/>
      <c r="AGM134" s="19"/>
      <c r="AGN134" s="19"/>
      <c r="AGO134" s="19"/>
      <c r="AGP134" s="19"/>
      <c r="AGQ134" s="19"/>
      <c r="AGR134" s="19"/>
      <c r="AGS134" s="19"/>
      <c r="AGT134" s="19"/>
      <c r="AGU134" s="19"/>
      <c r="AGV134" s="19"/>
      <c r="AGW134" s="19"/>
      <c r="AGX134" s="19"/>
      <c r="AGY134" s="19"/>
      <c r="AGZ134" s="19"/>
      <c r="AHA134" s="19"/>
      <c r="AHB134" s="19"/>
      <c r="AHC134" s="19"/>
      <c r="AHD134" s="19"/>
      <c r="AHE134" s="19"/>
      <c r="AHF134" s="19"/>
      <c r="AHG134" s="19"/>
      <c r="AHH134" s="19"/>
      <c r="AHI134" s="19"/>
      <c r="AHJ134" s="19"/>
      <c r="AHK134" s="19"/>
      <c r="AHL134" s="19"/>
      <c r="AHM134" s="19"/>
      <c r="AHN134" s="19"/>
      <c r="AHO134" s="19"/>
      <c r="AHP134" s="19"/>
      <c r="AHQ134" s="19"/>
      <c r="AHR134" s="19"/>
      <c r="AHS134" s="19"/>
      <c r="AHT134" s="19"/>
      <c r="AHU134" s="19"/>
      <c r="AHV134" s="19"/>
      <c r="AHW134" s="19"/>
      <c r="AHX134" s="19"/>
      <c r="AHY134" s="19"/>
      <c r="AHZ134" s="19"/>
      <c r="AIA134" s="19"/>
      <c r="AIB134" s="19"/>
      <c r="AIC134" s="19"/>
      <c r="AID134" s="19"/>
      <c r="AIE134" s="19"/>
      <c r="AIF134" s="19"/>
      <c r="AIG134" s="19"/>
      <c r="AIH134" s="19"/>
      <c r="AII134" s="19"/>
      <c r="AIJ134" s="19"/>
      <c r="AIK134" s="19"/>
      <c r="AIL134" s="19"/>
      <c r="AIM134" s="19"/>
      <c r="AIN134" s="19"/>
      <c r="AIO134" s="19"/>
      <c r="AIP134" s="19"/>
      <c r="AIQ134" s="19"/>
      <c r="AIR134" s="19"/>
      <c r="AIS134" s="19"/>
      <c r="AIT134" s="19"/>
      <c r="AIU134" s="19"/>
      <c r="AIV134" s="19"/>
      <c r="AIW134" s="19"/>
      <c r="AIX134" s="19"/>
      <c r="AIY134" s="19"/>
      <c r="AIZ134" s="19"/>
      <c r="AJA134" s="19"/>
      <c r="AJB134" s="19"/>
      <c r="AJC134" s="19"/>
      <c r="AJD134" s="19"/>
      <c r="AJE134" s="19"/>
      <c r="AJF134" s="19"/>
      <c r="AJG134" s="19"/>
      <c r="AJH134" s="19"/>
      <c r="AJI134" s="19"/>
      <c r="AJJ134" s="19"/>
      <c r="AJK134" s="19"/>
      <c r="AJL134" s="19"/>
      <c r="AJM134" s="19"/>
      <c r="AJN134" s="19"/>
      <c r="AJO134" s="19"/>
      <c r="AJP134" s="19"/>
      <c r="AJQ134" s="19"/>
      <c r="AJR134" s="19"/>
      <c r="AJS134" s="19"/>
      <c r="AJT134" s="19"/>
      <c r="AJU134" s="19"/>
      <c r="AJV134" s="19"/>
      <c r="AJW134" s="19"/>
      <c r="AJX134" s="19"/>
      <c r="AJY134" s="19"/>
      <c r="AJZ134" s="19"/>
      <c r="AKA134" s="19"/>
      <c r="AKB134" s="19"/>
      <c r="AKC134" s="19"/>
      <c r="AKD134" s="19"/>
      <c r="AKE134" s="19"/>
      <c r="AKF134" s="19"/>
      <c r="AKG134" s="19"/>
      <c r="AKH134" s="19"/>
      <c r="AKI134" s="19"/>
      <c r="AKJ134" s="19"/>
      <c r="AKK134" s="19"/>
      <c r="AKL134" s="19"/>
      <c r="AKM134" s="19"/>
      <c r="AKN134" s="19"/>
      <c r="AKO134" s="19"/>
      <c r="AKP134" s="19"/>
      <c r="AKQ134" s="19"/>
      <c r="AKR134" s="19"/>
      <c r="AKS134" s="19"/>
      <c r="AKT134" s="19"/>
      <c r="AKU134" s="19"/>
      <c r="AKV134" s="19"/>
      <c r="AKW134" s="19"/>
      <c r="AKX134" s="19"/>
      <c r="AKY134" s="19"/>
      <c r="AKZ134" s="19"/>
      <c r="ALA134" s="19"/>
      <c r="ALB134" s="19"/>
      <c r="ALC134" s="19"/>
      <c r="ALD134" s="19"/>
      <c r="ALE134" s="19"/>
      <c r="ALF134" s="19"/>
      <c r="ALG134" s="19"/>
      <c r="ALH134" s="19"/>
      <c r="ALI134" s="19"/>
      <c r="ALJ134" s="19"/>
      <c r="ALK134" s="19"/>
      <c r="ALL134" s="19"/>
      <c r="ALM134" s="19"/>
      <c r="ALN134" s="19"/>
      <c r="ALO134" s="19"/>
      <c r="ALP134" s="19"/>
      <c r="ALQ134" s="19"/>
      <c r="ALR134" s="19"/>
      <c r="ALS134" s="19"/>
      <c r="ALT134" s="19"/>
      <c r="ALU134" s="19"/>
      <c r="ALV134" s="19"/>
      <c r="ALW134" s="19"/>
      <c r="ALX134" s="19"/>
      <c r="ALY134" s="19"/>
      <c r="ALZ134" s="19"/>
      <c r="AMA134" s="19"/>
      <c r="AMB134" s="19"/>
      <c r="AMC134" s="19"/>
      <c r="AMD134" s="19"/>
      <c r="AME134" s="19"/>
      <c r="AMF134" s="19"/>
      <c r="AMG134" s="19"/>
      <c r="AMH134" s="19"/>
      <c r="AMI134" s="19"/>
      <c r="AMJ134" s="19"/>
      <c r="AMK134" s="19"/>
      <c r="AML134" s="19"/>
      <c r="AMM134" s="19"/>
      <c r="AMN134" s="19"/>
      <c r="AMO134" s="19"/>
      <c r="AMP134" s="19"/>
      <c r="AMQ134" s="19"/>
      <c r="AMR134" s="19"/>
      <c r="AMS134" s="19"/>
      <c r="AMT134" s="19"/>
      <c r="AMU134" s="19"/>
      <c r="AMV134" s="19"/>
      <c r="AMW134" s="19"/>
      <c r="AMX134" s="19"/>
      <c r="AMY134" s="19"/>
      <c r="AMZ134" s="19"/>
      <c r="ANA134" s="19"/>
      <c r="ANB134" s="19"/>
      <c r="ANC134" s="19"/>
      <c r="AND134" s="19"/>
      <c r="ANE134" s="19"/>
      <c r="ANF134" s="19"/>
      <c r="ANG134" s="19"/>
      <c r="ANH134" s="19"/>
      <c r="ANI134" s="19"/>
      <c r="ANJ134" s="19"/>
      <c r="ANK134" s="19"/>
      <c r="ANL134" s="19"/>
      <c r="ANM134" s="19"/>
      <c r="ANN134" s="19"/>
      <c r="ANO134" s="19"/>
      <c r="ANP134" s="19"/>
      <c r="ANQ134" s="19"/>
      <c r="ANR134" s="19"/>
      <c r="ANS134" s="19"/>
      <c r="ANT134" s="19"/>
      <c r="ANU134" s="19"/>
      <c r="ANV134" s="19"/>
      <c r="ANW134" s="19"/>
      <c r="ANX134" s="19"/>
      <c r="ANY134" s="19"/>
      <c r="ANZ134" s="19"/>
      <c r="AOA134" s="19"/>
      <c r="AOB134" s="19"/>
      <c r="AOC134" s="19"/>
      <c r="AOD134" s="19"/>
      <c r="AOE134" s="19"/>
      <c r="AOF134" s="19"/>
      <c r="AOG134" s="19"/>
      <c r="AOH134" s="19"/>
      <c r="AOI134" s="19"/>
      <c r="AOJ134" s="19"/>
      <c r="AOK134" s="19"/>
      <c r="AOL134" s="19"/>
      <c r="AOM134" s="19"/>
      <c r="AON134" s="19"/>
      <c r="AOO134" s="19"/>
      <c r="AOP134" s="19"/>
      <c r="AOQ134" s="19"/>
      <c r="AOR134" s="19"/>
      <c r="AOS134" s="19"/>
      <c r="AOT134" s="19"/>
      <c r="AOU134" s="19"/>
      <c r="AOV134" s="19"/>
      <c r="AOW134" s="19"/>
      <c r="AOX134" s="19"/>
      <c r="AOY134" s="19"/>
      <c r="AOZ134" s="19"/>
      <c r="APA134" s="19"/>
      <c r="APB134" s="19"/>
      <c r="APC134" s="19"/>
      <c r="APD134" s="19"/>
      <c r="APE134" s="19"/>
      <c r="APF134" s="19"/>
      <c r="APG134" s="19"/>
      <c r="APH134" s="19"/>
      <c r="API134" s="19"/>
      <c r="APJ134" s="19"/>
      <c r="APK134" s="19"/>
      <c r="APL134" s="19"/>
      <c r="APM134" s="19"/>
      <c r="APN134" s="19"/>
      <c r="APO134" s="19"/>
      <c r="APP134" s="19"/>
      <c r="APQ134" s="19"/>
      <c r="APR134" s="19"/>
      <c r="APS134" s="19"/>
      <c r="APT134" s="19"/>
      <c r="APU134" s="19"/>
      <c r="APV134" s="19"/>
      <c r="APW134" s="19"/>
      <c r="APX134" s="19"/>
      <c r="APY134" s="19"/>
      <c r="APZ134" s="19"/>
      <c r="AQA134" s="19"/>
      <c r="AQB134" s="19"/>
      <c r="AQC134" s="19"/>
      <c r="AQD134" s="19"/>
      <c r="AQE134" s="19"/>
      <c r="AQF134" s="19"/>
      <c r="AQG134" s="19"/>
      <c r="AQH134" s="19"/>
      <c r="AQI134" s="19"/>
      <c r="AQJ134" s="19"/>
      <c r="AQK134" s="19"/>
      <c r="AQL134" s="19"/>
      <c r="AQM134" s="19"/>
      <c r="AQN134" s="19"/>
      <c r="AQO134" s="19"/>
      <c r="AQP134" s="19"/>
      <c r="AQQ134" s="19"/>
      <c r="AQR134" s="19"/>
      <c r="AQS134" s="19"/>
      <c r="AQT134" s="19"/>
      <c r="AQU134" s="19"/>
      <c r="AQV134" s="19"/>
      <c r="AQW134" s="19"/>
      <c r="AQX134" s="19"/>
      <c r="AQY134" s="19"/>
      <c r="AQZ134" s="19"/>
      <c r="ARA134" s="19"/>
      <c r="ARB134" s="19"/>
      <c r="ARC134" s="19"/>
      <c r="ARD134" s="19"/>
      <c r="ARE134" s="19"/>
      <c r="ARF134" s="19"/>
      <c r="ARG134" s="19"/>
      <c r="ARH134" s="19"/>
      <c r="ARI134" s="19"/>
      <c r="ARJ134" s="19"/>
      <c r="ARK134" s="19"/>
      <c r="ARL134" s="19"/>
      <c r="ARM134" s="19"/>
      <c r="ARN134" s="19"/>
      <c r="ARO134" s="19"/>
      <c r="ARP134" s="19"/>
      <c r="ARQ134" s="19"/>
      <c r="ARR134" s="19"/>
      <c r="ARS134" s="19"/>
      <c r="ART134" s="19"/>
      <c r="ARU134" s="19"/>
      <c r="ARV134" s="19"/>
      <c r="ARW134" s="19"/>
      <c r="ARX134" s="19"/>
      <c r="ARY134" s="19"/>
      <c r="ARZ134" s="19"/>
      <c r="ASA134" s="19"/>
      <c r="ASB134" s="19"/>
      <c r="ASC134" s="19"/>
      <c r="ASD134" s="19"/>
      <c r="ASE134" s="19"/>
      <c r="ASF134" s="19"/>
      <c r="ASG134" s="19"/>
      <c r="ASH134" s="19"/>
      <c r="ASI134" s="19"/>
      <c r="ASJ134" s="19"/>
      <c r="ASK134" s="19"/>
      <c r="ASL134" s="19"/>
      <c r="ASM134" s="19"/>
      <c r="ASN134" s="19"/>
      <c r="ASO134" s="19"/>
      <c r="ASP134" s="19"/>
      <c r="ASQ134" s="19"/>
      <c r="ASR134" s="19"/>
      <c r="ASS134" s="19"/>
      <c r="AST134" s="19"/>
      <c r="ASU134" s="19"/>
      <c r="ASV134" s="19"/>
      <c r="ASW134" s="19"/>
      <c r="ASX134" s="19"/>
      <c r="ASY134" s="19"/>
      <c r="ASZ134" s="19"/>
      <c r="ATA134" s="19"/>
      <c r="ATB134" s="19"/>
      <c r="ATC134" s="19"/>
      <c r="ATD134" s="19"/>
      <c r="ATE134" s="19"/>
      <c r="ATF134" s="19"/>
      <c r="ATG134" s="19"/>
      <c r="ATH134" s="19"/>
      <c r="ATI134" s="19"/>
      <c r="ATJ134" s="19"/>
      <c r="ATK134" s="19"/>
      <c r="ATL134" s="19"/>
      <c r="ATM134" s="19"/>
      <c r="ATN134" s="19"/>
      <c r="ATO134" s="19"/>
      <c r="ATP134" s="19"/>
      <c r="ATQ134" s="19"/>
      <c r="ATR134" s="19"/>
      <c r="ATS134" s="19"/>
      <c r="ATT134" s="19"/>
      <c r="ATU134" s="19"/>
      <c r="ATV134" s="19"/>
      <c r="ATW134" s="19"/>
      <c r="ATX134" s="19"/>
      <c r="ATY134" s="19"/>
      <c r="ATZ134" s="19"/>
      <c r="AUA134" s="19"/>
      <c r="AUB134" s="19"/>
      <c r="AUC134" s="19"/>
      <c r="AUD134" s="19"/>
      <c r="AUE134" s="19"/>
      <c r="AUF134" s="19"/>
      <c r="AUG134" s="19"/>
      <c r="AUH134" s="19"/>
      <c r="AUI134" s="19"/>
      <c r="AUJ134" s="19"/>
      <c r="AUK134" s="19"/>
      <c r="AUL134" s="19"/>
      <c r="AUM134" s="19"/>
      <c r="AUN134" s="19"/>
      <c r="AUO134" s="19"/>
      <c r="AUP134" s="19"/>
      <c r="AUQ134" s="19"/>
      <c r="AUR134" s="19"/>
      <c r="AUS134" s="19"/>
      <c r="AUT134" s="19"/>
      <c r="AUU134" s="19"/>
      <c r="AUV134" s="19"/>
      <c r="AUW134" s="19"/>
      <c r="AUX134" s="19"/>
      <c r="AUY134" s="19"/>
      <c r="AUZ134" s="19"/>
      <c r="AVA134" s="19"/>
      <c r="AVB134" s="19"/>
      <c r="AVC134" s="19"/>
      <c r="AVD134" s="19"/>
      <c r="AVE134" s="19"/>
      <c r="AVF134" s="19"/>
      <c r="AVG134" s="19"/>
      <c r="AVH134" s="19"/>
      <c r="AVI134" s="19"/>
      <c r="AVJ134" s="19"/>
      <c r="AVK134" s="19"/>
      <c r="AVL134" s="19"/>
      <c r="AVM134" s="19"/>
      <c r="AVN134" s="19"/>
      <c r="AVO134" s="19"/>
      <c r="AVP134" s="19"/>
      <c r="AVQ134" s="19"/>
      <c r="AVR134" s="19"/>
      <c r="AVS134" s="19"/>
      <c r="AVT134" s="19"/>
      <c r="AVU134" s="19"/>
      <c r="AVV134" s="19"/>
      <c r="AVW134" s="19"/>
      <c r="AVX134" s="19"/>
      <c r="AVY134" s="19"/>
      <c r="AVZ134" s="19"/>
      <c r="AWA134" s="19"/>
      <c r="AWB134" s="19"/>
      <c r="AWC134" s="19"/>
      <c r="AWD134" s="19"/>
      <c r="AWE134" s="19"/>
      <c r="AWF134" s="19"/>
      <c r="AWG134" s="19"/>
      <c r="AWH134" s="19"/>
      <c r="AWI134" s="19"/>
      <c r="AWJ134" s="19"/>
      <c r="AWK134" s="19"/>
      <c r="AWL134" s="19"/>
      <c r="AWM134" s="19"/>
      <c r="AWN134" s="19"/>
      <c r="AWO134" s="19"/>
      <c r="AWP134" s="19"/>
      <c r="AWQ134" s="19"/>
      <c r="AWR134" s="19"/>
      <c r="AWS134" s="19"/>
      <c r="AWT134" s="19"/>
      <c r="AWU134" s="19"/>
      <c r="AWV134" s="19"/>
      <c r="AWW134" s="19"/>
      <c r="AWX134" s="19"/>
      <c r="AWY134" s="19"/>
      <c r="AWZ134" s="19"/>
      <c r="AXA134" s="19"/>
      <c r="AXB134" s="19"/>
      <c r="AXC134" s="19"/>
      <c r="AXD134" s="19"/>
      <c r="AXE134" s="19"/>
      <c r="AXF134" s="19"/>
      <c r="AXG134" s="19"/>
      <c r="AXH134" s="19"/>
      <c r="AXI134" s="19"/>
      <c r="AXJ134" s="19"/>
      <c r="AXK134" s="19"/>
      <c r="AXL134" s="19"/>
      <c r="AXM134" s="19"/>
      <c r="AXN134" s="19"/>
      <c r="AXO134" s="19"/>
      <c r="AXP134" s="19"/>
      <c r="AXQ134" s="19"/>
      <c r="AXR134" s="19"/>
      <c r="AXS134" s="19"/>
      <c r="AXT134" s="19"/>
      <c r="AXU134" s="19"/>
      <c r="AXV134" s="19"/>
      <c r="AXW134" s="19"/>
      <c r="AXX134" s="19"/>
      <c r="AXY134" s="19"/>
      <c r="AXZ134" s="19"/>
      <c r="AYA134" s="19"/>
      <c r="AYB134" s="19"/>
      <c r="AYC134" s="19"/>
      <c r="AYD134" s="19"/>
      <c r="AYE134" s="19"/>
      <c r="AYF134" s="19"/>
      <c r="AYG134" s="19"/>
      <c r="AYH134" s="19"/>
      <c r="AYI134" s="19"/>
      <c r="AYJ134" s="19"/>
      <c r="AYK134" s="19"/>
      <c r="AYL134" s="19"/>
      <c r="AYM134" s="19"/>
      <c r="AYN134" s="19"/>
      <c r="AYO134" s="19"/>
      <c r="AYP134" s="19"/>
      <c r="AYQ134" s="19"/>
      <c r="AYR134" s="19"/>
      <c r="AYS134" s="19"/>
      <c r="AYT134" s="19"/>
      <c r="AYU134" s="19"/>
      <c r="AYV134" s="19"/>
      <c r="AYW134" s="19"/>
      <c r="AYX134" s="19"/>
      <c r="AYY134" s="19"/>
      <c r="AYZ134" s="19"/>
      <c r="AZA134" s="19"/>
      <c r="AZB134" s="19"/>
      <c r="AZC134" s="19"/>
      <c r="AZD134" s="19"/>
      <c r="AZE134" s="19"/>
      <c r="AZF134" s="19"/>
      <c r="AZG134" s="19"/>
      <c r="AZH134" s="19"/>
      <c r="AZI134" s="19"/>
      <c r="AZJ134" s="19"/>
      <c r="AZK134" s="19"/>
      <c r="AZL134" s="19"/>
      <c r="AZM134" s="19"/>
      <c r="AZN134" s="19"/>
      <c r="AZO134" s="19"/>
      <c r="AZP134" s="19"/>
      <c r="AZQ134" s="19"/>
      <c r="AZR134" s="19"/>
      <c r="AZS134" s="19"/>
      <c r="AZT134" s="19"/>
      <c r="AZU134" s="19"/>
      <c r="AZV134" s="19"/>
      <c r="AZW134" s="19"/>
      <c r="AZX134" s="19"/>
      <c r="AZY134" s="19"/>
      <c r="AZZ134" s="19"/>
      <c r="BAA134" s="19"/>
      <c r="BAB134" s="19"/>
      <c r="BAC134" s="19"/>
      <c r="BAD134" s="19"/>
      <c r="BAE134" s="19"/>
      <c r="BAF134" s="19"/>
      <c r="BAG134" s="19"/>
      <c r="BAH134" s="19"/>
      <c r="BAI134" s="19"/>
      <c r="BAJ134" s="19"/>
      <c r="BAK134" s="19"/>
      <c r="BAL134" s="19"/>
      <c r="BAM134" s="19"/>
      <c r="BAN134" s="19"/>
      <c r="BAO134" s="19"/>
      <c r="BAP134" s="19"/>
      <c r="BAQ134" s="19"/>
      <c r="BAR134" s="19"/>
      <c r="BAS134" s="19"/>
      <c r="BAT134" s="19"/>
      <c r="BAU134" s="19"/>
      <c r="BAV134" s="19"/>
      <c r="BAW134" s="19"/>
      <c r="BAX134" s="19"/>
      <c r="BAY134" s="19"/>
      <c r="BAZ134" s="19"/>
      <c r="BBA134" s="19"/>
      <c r="BBB134" s="19"/>
      <c r="BBC134" s="19"/>
      <c r="BBD134" s="19"/>
      <c r="BBE134" s="19"/>
      <c r="BBF134" s="19"/>
      <c r="BBG134" s="19"/>
      <c r="BBH134" s="19"/>
      <c r="BBI134" s="19"/>
      <c r="BBJ134" s="19"/>
      <c r="BBK134" s="19"/>
      <c r="BBL134" s="19"/>
      <c r="BBM134" s="19"/>
      <c r="BBN134" s="19"/>
      <c r="BBO134" s="19"/>
      <c r="BBP134" s="19"/>
      <c r="BBQ134" s="19"/>
      <c r="BBR134" s="19"/>
      <c r="BBS134" s="19"/>
      <c r="BBT134" s="19"/>
      <c r="BBU134" s="19"/>
      <c r="BBV134" s="19"/>
      <c r="BBW134" s="19"/>
      <c r="BBX134" s="19"/>
      <c r="BBY134" s="19"/>
      <c r="BBZ134" s="19"/>
      <c r="BCA134" s="19"/>
      <c r="BCB134" s="19"/>
      <c r="BCC134" s="19"/>
      <c r="BCD134" s="19"/>
      <c r="BCE134" s="19"/>
      <c r="BCF134" s="19"/>
      <c r="BCG134" s="19"/>
      <c r="BCH134" s="19"/>
      <c r="BCI134" s="19"/>
      <c r="BCJ134" s="19"/>
      <c r="BCK134" s="19"/>
      <c r="BCL134" s="19"/>
      <c r="BCM134" s="19"/>
      <c r="BCN134" s="19"/>
      <c r="BCO134" s="19"/>
      <c r="BCP134" s="19"/>
      <c r="BCQ134" s="19"/>
      <c r="BCR134" s="19"/>
      <c r="BCS134" s="19"/>
      <c r="BCT134" s="19"/>
      <c r="BCU134" s="19"/>
      <c r="BCV134" s="19"/>
      <c r="BCW134" s="19"/>
      <c r="BCX134" s="19"/>
      <c r="BCY134" s="19"/>
      <c r="BCZ134" s="19"/>
      <c r="BDA134" s="19"/>
      <c r="BDB134" s="19"/>
      <c r="BDC134" s="19"/>
      <c r="BDD134" s="19"/>
      <c r="BDE134" s="19"/>
      <c r="BDF134" s="19"/>
      <c r="BDG134" s="19"/>
      <c r="BDH134" s="19"/>
      <c r="BDI134" s="19"/>
      <c r="BDJ134" s="19"/>
      <c r="BDK134" s="19"/>
      <c r="BDL134" s="19"/>
      <c r="BDM134" s="19"/>
      <c r="BDN134" s="19"/>
      <c r="BDO134" s="19"/>
      <c r="BDP134" s="19"/>
      <c r="BDQ134" s="19"/>
      <c r="BDR134" s="19"/>
      <c r="BDS134" s="19"/>
      <c r="BDT134" s="19"/>
      <c r="BDU134" s="19"/>
      <c r="BDV134" s="19"/>
      <c r="BDW134" s="19"/>
      <c r="BDX134" s="19"/>
      <c r="BDY134" s="19"/>
      <c r="BDZ134" s="19"/>
      <c r="BEA134" s="19"/>
      <c r="BEB134" s="19"/>
      <c r="BEC134" s="19"/>
      <c r="BED134" s="19"/>
      <c r="BEE134" s="19"/>
      <c r="BEF134" s="19"/>
      <c r="BEG134" s="19"/>
      <c r="BEH134" s="19"/>
      <c r="BEI134" s="19"/>
      <c r="BEJ134" s="19"/>
      <c r="BEK134" s="19"/>
      <c r="BEL134" s="19"/>
      <c r="BEM134" s="19"/>
      <c r="BEN134" s="19"/>
      <c r="BEO134" s="19"/>
      <c r="BEP134" s="19"/>
      <c r="BEQ134" s="19"/>
      <c r="BER134" s="19"/>
      <c r="BES134" s="19"/>
      <c r="BET134" s="19"/>
      <c r="BEU134" s="19"/>
      <c r="BEV134" s="19"/>
      <c r="BEW134" s="19"/>
      <c r="BEX134" s="19"/>
      <c r="BEY134" s="19"/>
      <c r="BEZ134" s="19"/>
      <c r="BFA134" s="19"/>
      <c r="BFB134" s="19"/>
      <c r="BFC134" s="19"/>
      <c r="BFD134" s="19"/>
      <c r="BFE134" s="19"/>
      <c r="BFF134" s="19"/>
      <c r="BFG134" s="19"/>
      <c r="BFH134" s="19"/>
      <c r="BFI134" s="19"/>
      <c r="BFJ134" s="19"/>
      <c r="BFK134" s="19"/>
      <c r="BFL134" s="19"/>
      <c r="BFM134" s="19"/>
      <c r="BFN134" s="19"/>
      <c r="BFO134" s="19"/>
      <c r="BFP134" s="19"/>
      <c r="BFQ134" s="19"/>
      <c r="BFR134" s="19"/>
      <c r="BFS134" s="19"/>
      <c r="BFT134" s="19"/>
      <c r="BFU134" s="19"/>
      <c r="BFV134" s="19"/>
      <c r="BFW134" s="19"/>
      <c r="BFX134" s="19"/>
      <c r="BFY134" s="19"/>
      <c r="BFZ134" s="19"/>
      <c r="BGA134" s="19"/>
      <c r="BGB134" s="19"/>
      <c r="BGC134" s="19"/>
      <c r="BGD134" s="19"/>
      <c r="BGE134" s="19"/>
      <c r="BGF134" s="19"/>
      <c r="BGG134" s="19"/>
      <c r="BGH134" s="19"/>
      <c r="BGI134" s="19"/>
      <c r="BGJ134" s="19"/>
      <c r="BGK134" s="19"/>
      <c r="BGL134" s="19"/>
      <c r="BGM134" s="19"/>
      <c r="BGN134" s="19"/>
      <c r="BGO134" s="19"/>
      <c r="BGP134" s="19"/>
      <c r="BGQ134" s="19"/>
      <c r="BGR134" s="19"/>
      <c r="BGS134" s="19"/>
      <c r="BGT134" s="19"/>
      <c r="BGU134" s="19"/>
      <c r="BGV134" s="19"/>
      <c r="BGW134" s="19"/>
      <c r="BGX134" s="19"/>
      <c r="BGY134" s="19"/>
      <c r="BGZ134" s="19"/>
      <c r="BHA134" s="19"/>
      <c r="BHB134" s="19"/>
      <c r="BHC134" s="19"/>
      <c r="BHD134" s="19"/>
      <c r="BHE134" s="19"/>
      <c r="BHF134" s="19"/>
      <c r="BHG134" s="19"/>
      <c r="BHH134" s="19"/>
      <c r="BHI134" s="19"/>
      <c r="BHJ134" s="19"/>
      <c r="BHK134" s="19"/>
      <c r="BHL134" s="19"/>
      <c r="BHM134" s="19"/>
      <c r="BHN134" s="19"/>
      <c r="BHO134" s="19"/>
      <c r="BHP134" s="19"/>
      <c r="BHQ134" s="19"/>
      <c r="BHR134" s="19"/>
      <c r="BHS134" s="19"/>
      <c r="BHT134" s="19"/>
      <c r="BHU134" s="19"/>
      <c r="BHV134" s="19"/>
      <c r="BHW134" s="19"/>
      <c r="BHX134" s="19"/>
      <c r="BHY134" s="19"/>
      <c r="BHZ134" s="19"/>
      <c r="BIA134" s="19"/>
      <c r="BIB134" s="19"/>
      <c r="BIC134" s="19"/>
      <c r="BID134" s="19"/>
      <c r="BIE134" s="19"/>
      <c r="BIF134" s="19"/>
      <c r="BIG134" s="19"/>
      <c r="BIH134" s="19"/>
      <c r="BII134" s="19"/>
      <c r="BIJ134" s="19"/>
      <c r="BIK134" s="19"/>
      <c r="BIL134" s="19"/>
      <c r="BIM134" s="19"/>
      <c r="BIN134" s="19"/>
      <c r="BIO134" s="19"/>
      <c r="BIP134" s="19"/>
      <c r="BIQ134" s="19"/>
      <c r="BIR134" s="19"/>
      <c r="BIS134" s="19"/>
      <c r="BIT134" s="19"/>
      <c r="BIU134" s="19"/>
      <c r="BIV134" s="19"/>
      <c r="BIW134" s="19"/>
      <c r="BIX134" s="19"/>
      <c r="BIY134" s="19"/>
      <c r="BIZ134" s="19"/>
      <c r="BJA134" s="19"/>
      <c r="BJB134" s="19"/>
      <c r="BJC134" s="19"/>
      <c r="BJD134" s="19"/>
      <c r="BJE134" s="19"/>
      <c r="BJF134" s="19"/>
      <c r="BJG134" s="19"/>
      <c r="BJH134" s="19"/>
      <c r="BJI134" s="19"/>
      <c r="BJJ134" s="19"/>
      <c r="BJK134" s="19"/>
      <c r="BJL134" s="19"/>
      <c r="BJM134" s="19"/>
      <c r="BJN134" s="19"/>
      <c r="BJO134" s="19"/>
      <c r="BJP134" s="19"/>
      <c r="BJQ134" s="19"/>
      <c r="BJR134" s="19"/>
      <c r="BJS134" s="19"/>
      <c r="BJT134" s="19"/>
      <c r="BJU134" s="19"/>
      <c r="BJV134" s="19"/>
      <c r="BJW134" s="19"/>
      <c r="BJX134" s="19"/>
      <c r="BJY134" s="19"/>
      <c r="BJZ134" s="19"/>
      <c r="BKA134" s="19"/>
      <c r="BKB134" s="19"/>
      <c r="BKC134" s="19"/>
      <c r="BKD134" s="19"/>
      <c r="BKE134" s="19"/>
      <c r="BKF134" s="19"/>
      <c r="BKG134" s="19"/>
      <c r="BKH134" s="19"/>
      <c r="BKI134" s="19"/>
      <c r="BKJ134" s="19"/>
      <c r="BKK134" s="19"/>
      <c r="BKL134" s="19"/>
      <c r="BKM134" s="19"/>
      <c r="BKN134" s="19"/>
      <c r="BKO134" s="19"/>
      <c r="BKP134" s="19"/>
      <c r="BKQ134" s="19"/>
      <c r="BKR134" s="19"/>
      <c r="BKS134" s="19"/>
      <c r="BKT134" s="19"/>
      <c r="BKU134" s="19"/>
      <c r="BKV134" s="19"/>
      <c r="BKW134" s="19"/>
      <c r="BKX134" s="19"/>
      <c r="BKY134" s="19"/>
      <c r="BKZ134" s="19"/>
      <c r="BLA134" s="19"/>
      <c r="BLB134" s="19"/>
      <c r="BLC134" s="19"/>
      <c r="BLD134" s="19"/>
      <c r="BLE134" s="19"/>
      <c r="BLF134" s="19"/>
      <c r="BLG134" s="19"/>
      <c r="BLH134" s="19"/>
      <c r="BLI134" s="19"/>
      <c r="BLJ134" s="19"/>
      <c r="BLK134" s="19"/>
      <c r="BLL134" s="19"/>
      <c r="BLM134" s="19"/>
      <c r="BLN134" s="19"/>
      <c r="BLO134" s="19"/>
      <c r="BLP134" s="19"/>
      <c r="BLQ134" s="19"/>
      <c r="BLR134" s="19"/>
      <c r="BLS134" s="19"/>
      <c r="BLT134" s="19"/>
      <c r="BLU134" s="19"/>
      <c r="BLV134" s="19"/>
      <c r="BLW134" s="19"/>
      <c r="BLX134" s="19"/>
      <c r="BLY134" s="19"/>
      <c r="BLZ134" s="19"/>
      <c r="BMA134" s="19"/>
      <c r="BMB134" s="19"/>
      <c r="BMC134" s="19"/>
      <c r="BMD134" s="19"/>
      <c r="BME134" s="19"/>
      <c r="BMF134" s="19"/>
      <c r="BMG134" s="19"/>
      <c r="BMH134" s="19"/>
      <c r="BMI134" s="19"/>
      <c r="BMJ134" s="19"/>
      <c r="BMK134" s="19"/>
      <c r="BML134" s="19"/>
      <c r="BMM134" s="19"/>
      <c r="BMN134" s="19"/>
      <c r="BMO134" s="19"/>
      <c r="BMP134" s="19"/>
      <c r="BMQ134" s="19"/>
      <c r="BMR134" s="19"/>
      <c r="BMS134" s="19"/>
      <c r="BMT134" s="19"/>
      <c r="BMU134" s="19"/>
      <c r="BMV134" s="19"/>
      <c r="BMW134" s="19"/>
      <c r="BMX134" s="19"/>
      <c r="BMY134" s="19"/>
      <c r="BMZ134" s="19"/>
      <c r="BNA134" s="19"/>
      <c r="BNB134" s="19"/>
      <c r="BNC134" s="19"/>
      <c r="BND134" s="19"/>
      <c r="BNE134" s="19"/>
      <c r="BNF134" s="19"/>
      <c r="BNG134" s="19"/>
      <c r="BNH134" s="19"/>
      <c r="BNI134" s="19"/>
      <c r="BNJ134" s="19"/>
      <c r="BNK134" s="19"/>
      <c r="BNL134" s="19"/>
      <c r="BNM134" s="19"/>
      <c r="BNN134" s="19"/>
      <c r="BNO134" s="19"/>
      <c r="BNP134" s="19"/>
      <c r="BNQ134" s="19"/>
      <c r="BNR134" s="19"/>
      <c r="BNS134" s="19"/>
      <c r="BNT134" s="19"/>
      <c r="BNU134" s="19"/>
      <c r="BNV134" s="19"/>
      <c r="BNW134" s="19"/>
      <c r="BNX134" s="19"/>
      <c r="BNY134" s="19"/>
      <c r="BNZ134" s="19"/>
      <c r="BOA134" s="19"/>
      <c r="BOB134" s="19"/>
      <c r="BOC134" s="19"/>
      <c r="BOD134" s="19"/>
      <c r="BOE134" s="19"/>
      <c r="BOF134" s="19"/>
      <c r="BOG134" s="19"/>
      <c r="BOH134" s="19"/>
      <c r="BOI134" s="19"/>
      <c r="BOJ134" s="19"/>
      <c r="BOK134" s="19"/>
      <c r="BOL134" s="19"/>
      <c r="BOM134" s="19"/>
      <c r="BON134" s="19"/>
      <c r="BOO134" s="19"/>
      <c r="BOP134" s="19"/>
      <c r="BOQ134" s="19"/>
      <c r="BOR134" s="19"/>
      <c r="BOS134" s="19"/>
      <c r="BOT134" s="19"/>
      <c r="BOU134" s="19"/>
      <c r="BOV134" s="19"/>
      <c r="BOW134" s="19"/>
      <c r="BOX134" s="19"/>
      <c r="BOY134" s="19"/>
      <c r="BOZ134" s="19"/>
      <c r="BPA134" s="19"/>
      <c r="BPB134" s="19"/>
      <c r="BPC134" s="19"/>
      <c r="BPD134" s="19"/>
      <c r="BPE134" s="19"/>
      <c r="BPF134" s="19"/>
      <c r="BPG134" s="19"/>
      <c r="BPH134" s="19"/>
      <c r="BPI134" s="19"/>
      <c r="BPJ134" s="19"/>
      <c r="BPK134" s="19"/>
      <c r="BPL134" s="19"/>
      <c r="BPM134" s="19"/>
      <c r="BPN134" s="19"/>
      <c r="BPO134" s="19"/>
      <c r="BPP134" s="19"/>
      <c r="BPQ134" s="19"/>
      <c r="BPR134" s="19"/>
      <c r="BPS134" s="19"/>
      <c r="BPT134" s="19"/>
      <c r="BPU134" s="19"/>
      <c r="BPV134" s="19"/>
      <c r="BPW134" s="19"/>
      <c r="BPX134" s="19"/>
      <c r="BPY134" s="19"/>
      <c r="BPZ134" s="19"/>
      <c r="BQA134" s="19"/>
      <c r="BQB134" s="19"/>
      <c r="BQC134" s="19"/>
      <c r="BQD134" s="19"/>
      <c r="BQE134" s="19"/>
      <c r="BQF134" s="19"/>
      <c r="BQG134" s="19"/>
      <c r="BQH134" s="19"/>
      <c r="BQI134" s="19"/>
      <c r="BQJ134" s="19"/>
      <c r="BQK134" s="19"/>
      <c r="BQL134" s="19"/>
      <c r="BQM134" s="19"/>
      <c r="BQN134" s="19"/>
      <c r="BQO134" s="19"/>
      <c r="BQP134" s="19"/>
      <c r="BQQ134" s="19"/>
      <c r="BQR134" s="19"/>
      <c r="BQS134" s="19"/>
      <c r="BQT134" s="19"/>
      <c r="BQU134" s="19"/>
      <c r="BQV134" s="19"/>
      <c r="BQW134" s="19"/>
      <c r="BQX134" s="19"/>
      <c r="BQY134" s="19"/>
      <c r="BQZ134" s="19"/>
      <c r="BRA134" s="19"/>
      <c r="BRB134" s="19"/>
      <c r="BRC134" s="19"/>
      <c r="BRD134" s="19"/>
      <c r="BRE134" s="19"/>
      <c r="BRF134" s="19"/>
      <c r="BRG134" s="19"/>
      <c r="BRH134" s="19"/>
      <c r="BRI134" s="19"/>
      <c r="BRJ134" s="19"/>
      <c r="BRK134" s="19"/>
      <c r="BRL134" s="19"/>
      <c r="BRM134" s="19"/>
      <c r="BRN134" s="19"/>
      <c r="BRO134" s="19"/>
      <c r="BRP134" s="19"/>
      <c r="BRQ134" s="19"/>
      <c r="BRR134" s="19"/>
      <c r="BRS134" s="19"/>
      <c r="BRT134" s="19"/>
      <c r="BRU134" s="19"/>
      <c r="BRV134" s="19"/>
      <c r="BRW134" s="19"/>
      <c r="BRX134" s="19"/>
      <c r="BRY134" s="19"/>
      <c r="BRZ134" s="19"/>
      <c r="BSA134" s="19"/>
      <c r="BSB134" s="19"/>
      <c r="BSC134" s="19"/>
      <c r="BSD134" s="19"/>
      <c r="BSE134" s="19"/>
      <c r="BSF134" s="19"/>
      <c r="BSG134" s="19"/>
      <c r="BSH134" s="19"/>
      <c r="BSI134" s="19"/>
      <c r="BSJ134" s="19"/>
      <c r="BSK134" s="19"/>
      <c r="BSL134" s="19"/>
      <c r="BSM134" s="19"/>
      <c r="BSN134" s="19"/>
      <c r="BSO134" s="19"/>
      <c r="BSP134" s="19"/>
      <c r="BSQ134" s="19"/>
      <c r="BSR134" s="19"/>
      <c r="BSS134" s="19"/>
      <c r="BST134" s="19"/>
      <c r="BSU134" s="19"/>
      <c r="BSV134" s="19"/>
      <c r="BSW134" s="19"/>
      <c r="BSX134" s="19"/>
      <c r="BSY134" s="19"/>
      <c r="BSZ134" s="19"/>
      <c r="BTA134" s="19"/>
      <c r="BTB134" s="19"/>
      <c r="BTC134" s="19"/>
      <c r="BTD134" s="19"/>
      <c r="BTE134" s="19"/>
      <c r="BTF134" s="19"/>
      <c r="BTG134" s="19"/>
      <c r="BTH134" s="19"/>
      <c r="BTI134" s="19"/>
      <c r="BTJ134" s="19"/>
      <c r="BTK134" s="19"/>
      <c r="BTL134" s="19"/>
      <c r="BTM134" s="19"/>
      <c r="BTN134" s="19"/>
      <c r="BTO134" s="19"/>
      <c r="BTP134" s="19"/>
      <c r="BTQ134" s="19"/>
      <c r="BTR134" s="19"/>
      <c r="BTS134" s="19"/>
      <c r="BTT134" s="19"/>
      <c r="BTU134" s="19"/>
      <c r="BTV134" s="19"/>
      <c r="BTW134" s="19"/>
      <c r="BTX134" s="19"/>
      <c r="BTY134" s="19"/>
      <c r="BTZ134" s="19"/>
      <c r="BUA134" s="19"/>
      <c r="BUB134" s="19"/>
      <c r="BUC134" s="19"/>
      <c r="BUD134" s="19"/>
      <c r="BUE134" s="19"/>
      <c r="BUF134" s="19"/>
      <c r="BUG134" s="19"/>
      <c r="BUH134" s="19"/>
      <c r="BUI134" s="19"/>
      <c r="BUJ134" s="19"/>
      <c r="BUK134" s="19"/>
      <c r="BUL134" s="19"/>
      <c r="BUM134" s="19"/>
      <c r="BUN134" s="19"/>
      <c r="BUO134" s="19"/>
      <c r="BUP134" s="19"/>
      <c r="BUQ134" s="19"/>
      <c r="BUR134" s="19"/>
      <c r="BUS134" s="19"/>
      <c r="BUT134" s="19"/>
      <c r="BUU134" s="19"/>
      <c r="BUV134" s="19"/>
      <c r="BUW134" s="19"/>
      <c r="BUX134" s="19"/>
      <c r="BUY134" s="19"/>
      <c r="BUZ134" s="19"/>
      <c r="BVA134" s="19"/>
      <c r="BVB134" s="19"/>
      <c r="BVC134" s="19"/>
      <c r="BVD134" s="19"/>
      <c r="BVE134" s="19"/>
      <c r="BVF134" s="19"/>
      <c r="BVG134" s="19"/>
      <c r="BVH134" s="19"/>
      <c r="BVI134" s="19"/>
      <c r="BVJ134" s="19"/>
      <c r="BVK134" s="19"/>
      <c r="BVL134" s="19"/>
      <c r="BVM134" s="19"/>
      <c r="BVN134" s="19"/>
      <c r="BVO134" s="19"/>
      <c r="BVP134" s="19"/>
      <c r="BVQ134" s="19"/>
      <c r="BVR134" s="19"/>
      <c r="BVS134" s="19"/>
      <c r="BVT134" s="19"/>
      <c r="BVU134" s="19"/>
      <c r="BVV134" s="19"/>
      <c r="BVW134" s="19"/>
      <c r="BVX134" s="19"/>
      <c r="BVY134" s="19"/>
      <c r="BVZ134" s="19"/>
      <c r="BWA134" s="19"/>
      <c r="BWB134" s="19"/>
      <c r="BWC134" s="19"/>
      <c r="BWD134" s="19"/>
      <c r="BWE134" s="19"/>
      <c r="BWF134" s="19"/>
      <c r="BWG134" s="19"/>
      <c r="BWH134" s="19"/>
      <c r="BWI134" s="19"/>
      <c r="BWJ134" s="19"/>
      <c r="BWK134" s="19"/>
      <c r="BWL134" s="19"/>
      <c r="BWM134" s="19"/>
      <c r="BWN134" s="19"/>
      <c r="BWO134" s="19"/>
      <c r="BWP134" s="19"/>
      <c r="BWQ134" s="19"/>
      <c r="BWR134" s="19"/>
      <c r="BWS134" s="19"/>
      <c r="BWT134" s="19"/>
      <c r="BWU134" s="19"/>
      <c r="BWV134" s="19"/>
      <c r="BWW134" s="19"/>
      <c r="BWX134" s="19"/>
      <c r="BWY134" s="19"/>
      <c r="BWZ134" s="19"/>
      <c r="BXA134" s="19"/>
      <c r="BXB134" s="19"/>
      <c r="BXC134" s="19"/>
      <c r="BXD134" s="19"/>
      <c r="BXE134" s="19"/>
      <c r="BXF134" s="19"/>
      <c r="BXG134" s="19"/>
      <c r="BXH134" s="19"/>
      <c r="BXI134" s="19"/>
      <c r="BXJ134" s="19"/>
      <c r="BXK134" s="19"/>
      <c r="BXL134" s="19"/>
      <c r="BXM134" s="19"/>
      <c r="BXN134" s="19"/>
      <c r="BXO134" s="19"/>
      <c r="BXP134" s="19"/>
      <c r="BXQ134" s="19"/>
      <c r="BXR134" s="19"/>
      <c r="BXS134" s="19"/>
      <c r="BXT134" s="19"/>
      <c r="BXU134" s="19"/>
      <c r="BXV134" s="19"/>
      <c r="BXW134" s="19"/>
      <c r="BXX134" s="19"/>
      <c r="BXY134" s="19"/>
      <c r="BXZ134" s="19"/>
      <c r="BYA134" s="19"/>
      <c r="BYB134" s="19"/>
      <c r="BYC134" s="19"/>
      <c r="BYD134" s="19"/>
      <c r="BYE134" s="19"/>
      <c r="BYF134" s="19"/>
      <c r="BYG134" s="19"/>
      <c r="BYH134" s="19"/>
      <c r="BYI134" s="19"/>
      <c r="BYJ134" s="19"/>
      <c r="BYK134" s="19"/>
      <c r="BYL134" s="19"/>
      <c r="BYM134" s="19"/>
      <c r="BYN134" s="19"/>
      <c r="BYO134" s="19"/>
      <c r="BYP134" s="19"/>
      <c r="BYQ134" s="19"/>
      <c r="BYR134" s="19"/>
      <c r="BYS134" s="19"/>
      <c r="BYT134" s="19"/>
      <c r="BYU134" s="19"/>
      <c r="BYV134" s="19"/>
      <c r="BYW134" s="19"/>
      <c r="BYX134" s="19"/>
      <c r="BYY134" s="19"/>
      <c r="BYZ134" s="19"/>
      <c r="BZA134" s="19"/>
      <c r="BZB134" s="19"/>
      <c r="BZC134" s="19"/>
      <c r="BZD134" s="19"/>
      <c r="BZE134" s="19"/>
      <c r="BZF134" s="19"/>
      <c r="BZG134" s="19"/>
      <c r="BZH134" s="19"/>
      <c r="BZI134" s="19"/>
      <c r="BZJ134" s="19"/>
      <c r="BZK134" s="19"/>
      <c r="BZL134" s="19"/>
      <c r="BZM134" s="19"/>
      <c r="BZN134" s="19"/>
      <c r="BZO134" s="19"/>
      <c r="BZP134" s="19"/>
      <c r="BZQ134" s="19"/>
      <c r="BZR134" s="19"/>
      <c r="BZS134" s="19"/>
      <c r="BZT134" s="19"/>
      <c r="BZU134" s="19"/>
      <c r="BZV134" s="19"/>
      <c r="BZW134" s="19"/>
      <c r="BZX134" s="19"/>
      <c r="BZY134" s="19"/>
      <c r="BZZ134" s="19"/>
      <c r="CAA134" s="19"/>
      <c r="CAB134" s="19"/>
      <c r="CAC134" s="19"/>
      <c r="CAD134" s="19"/>
      <c r="CAE134" s="19"/>
      <c r="CAF134" s="19"/>
      <c r="CAG134" s="19"/>
      <c r="CAH134" s="19"/>
      <c r="CAI134" s="19"/>
      <c r="CAJ134" s="19"/>
      <c r="CAK134" s="19"/>
      <c r="CAL134" s="19"/>
      <c r="CAM134" s="19"/>
      <c r="CAN134" s="19"/>
      <c r="CAO134" s="19"/>
      <c r="CAP134" s="19"/>
      <c r="CAQ134" s="19"/>
      <c r="CAR134" s="19"/>
      <c r="CAS134" s="19"/>
      <c r="CAT134" s="19"/>
      <c r="CAU134" s="19"/>
      <c r="CAV134" s="19"/>
      <c r="CAW134" s="19"/>
      <c r="CAX134" s="19"/>
      <c r="CAY134" s="19"/>
      <c r="CAZ134" s="19"/>
      <c r="CBA134" s="19"/>
      <c r="CBB134" s="19"/>
      <c r="CBC134" s="19"/>
      <c r="CBD134" s="19"/>
      <c r="CBE134" s="19"/>
      <c r="CBF134" s="19"/>
      <c r="CBG134" s="19"/>
      <c r="CBH134" s="19"/>
      <c r="CBI134" s="19"/>
      <c r="CBJ134" s="19"/>
      <c r="CBK134" s="19"/>
      <c r="CBL134" s="19"/>
      <c r="CBM134" s="19"/>
      <c r="CBN134" s="19"/>
      <c r="CBO134" s="19"/>
      <c r="CBP134" s="19"/>
      <c r="CBQ134" s="19"/>
      <c r="CBR134" s="19"/>
      <c r="CBS134" s="19"/>
      <c r="CBT134" s="19"/>
      <c r="CBU134" s="19"/>
      <c r="CBV134" s="19"/>
      <c r="CBW134" s="19"/>
      <c r="CBX134" s="19"/>
      <c r="CBY134" s="19"/>
      <c r="CBZ134" s="19"/>
      <c r="CCA134" s="19"/>
      <c r="CCB134" s="19"/>
      <c r="CCC134" s="19"/>
      <c r="CCD134" s="19"/>
      <c r="CCE134" s="19"/>
      <c r="CCF134" s="19"/>
      <c r="CCG134" s="19"/>
      <c r="CCH134" s="19"/>
      <c r="CCI134" s="19"/>
      <c r="CCJ134" s="19"/>
      <c r="CCK134" s="19"/>
      <c r="CCL134" s="19"/>
      <c r="CCM134" s="19"/>
      <c r="CCN134" s="19"/>
      <c r="CCO134" s="19"/>
      <c r="CCP134" s="19"/>
      <c r="CCQ134" s="19"/>
      <c r="CCR134" s="19"/>
      <c r="CCS134" s="19"/>
      <c r="CCT134" s="19"/>
      <c r="CCU134" s="19"/>
      <c r="CCV134" s="19"/>
      <c r="CCW134" s="19"/>
      <c r="CCX134" s="19"/>
      <c r="CCY134" s="19"/>
      <c r="CCZ134" s="19"/>
      <c r="CDA134" s="19"/>
      <c r="CDB134" s="19"/>
      <c r="CDC134" s="19"/>
      <c r="CDD134" s="19"/>
      <c r="CDE134" s="19"/>
      <c r="CDF134" s="19"/>
      <c r="CDG134" s="19"/>
      <c r="CDH134" s="19"/>
      <c r="CDI134" s="19"/>
      <c r="CDJ134" s="19"/>
      <c r="CDK134" s="19"/>
      <c r="CDL134" s="19"/>
      <c r="CDM134" s="19"/>
      <c r="CDN134" s="19"/>
      <c r="CDO134" s="19"/>
      <c r="CDP134" s="19"/>
      <c r="CDQ134" s="19"/>
      <c r="CDR134" s="19"/>
      <c r="CDS134" s="19"/>
      <c r="CDT134" s="19"/>
      <c r="CDU134" s="19"/>
      <c r="CDV134" s="19"/>
      <c r="CDW134" s="19"/>
      <c r="CDX134" s="19"/>
      <c r="CDY134" s="19"/>
      <c r="CDZ134" s="19"/>
      <c r="CEA134" s="19"/>
      <c r="CEB134" s="19"/>
      <c r="CEC134" s="19"/>
      <c r="CED134" s="19"/>
      <c r="CEE134" s="19"/>
      <c r="CEF134" s="19"/>
      <c r="CEG134" s="19"/>
      <c r="CEH134" s="19"/>
      <c r="CEI134" s="19"/>
      <c r="CEJ134" s="19"/>
      <c r="CEK134" s="19"/>
      <c r="CEL134" s="19"/>
      <c r="CEM134" s="19"/>
      <c r="CEN134" s="19"/>
      <c r="CEO134" s="19"/>
      <c r="CEP134" s="19"/>
      <c r="CEQ134" s="19"/>
      <c r="CER134" s="19"/>
      <c r="CES134" s="19"/>
      <c r="CET134" s="19"/>
      <c r="CEU134" s="19"/>
      <c r="CEV134" s="19"/>
      <c r="CEW134" s="19"/>
      <c r="CEX134" s="19"/>
      <c r="CEY134" s="19"/>
      <c r="CEZ134" s="19"/>
      <c r="CFA134" s="19"/>
      <c r="CFB134" s="19"/>
      <c r="CFC134" s="19"/>
      <c r="CFD134" s="19"/>
      <c r="CFE134" s="19"/>
      <c r="CFF134" s="19"/>
      <c r="CFG134" s="19"/>
      <c r="CFH134" s="19"/>
      <c r="CFI134" s="19"/>
      <c r="CFJ134" s="19"/>
      <c r="CFK134" s="19"/>
      <c r="CFL134" s="19"/>
      <c r="CFM134" s="19"/>
      <c r="CFN134" s="19"/>
      <c r="CFO134" s="19"/>
      <c r="CFP134" s="19"/>
      <c r="CFQ134" s="19"/>
      <c r="CFR134" s="19"/>
      <c r="CFS134" s="19"/>
      <c r="CFT134" s="19"/>
      <c r="CFU134" s="19"/>
      <c r="CFV134" s="19"/>
      <c r="CFW134" s="19"/>
      <c r="CFX134" s="19"/>
      <c r="CFY134" s="19"/>
      <c r="CFZ134" s="19"/>
      <c r="CGA134" s="19"/>
      <c r="CGB134" s="19"/>
      <c r="CGC134" s="19"/>
      <c r="CGD134" s="19"/>
      <c r="CGE134" s="19"/>
      <c r="CGF134" s="19"/>
      <c r="CGG134" s="19"/>
      <c r="CGH134" s="19"/>
      <c r="CGI134" s="19"/>
      <c r="CGJ134" s="19"/>
      <c r="CGK134" s="19"/>
      <c r="CGL134" s="19"/>
      <c r="CGM134" s="19"/>
      <c r="CGN134" s="19"/>
      <c r="CGO134" s="19"/>
      <c r="CGP134" s="19"/>
      <c r="CGQ134" s="19"/>
      <c r="CGR134" s="19"/>
      <c r="CGS134" s="19"/>
      <c r="CGT134" s="19"/>
      <c r="CGU134" s="19"/>
      <c r="CGV134" s="19"/>
      <c r="CGW134" s="19"/>
      <c r="CGX134" s="19"/>
      <c r="CGY134" s="19"/>
      <c r="CGZ134" s="19"/>
      <c r="CHA134" s="19"/>
      <c r="CHB134" s="19"/>
      <c r="CHC134" s="19"/>
      <c r="CHD134" s="19"/>
      <c r="CHE134" s="19"/>
      <c r="CHF134" s="19"/>
      <c r="CHG134" s="19"/>
      <c r="CHH134" s="19"/>
      <c r="CHI134" s="19"/>
      <c r="CHJ134" s="19"/>
      <c r="CHK134" s="19"/>
      <c r="CHL134" s="19"/>
      <c r="CHM134" s="19"/>
      <c r="CHN134" s="19"/>
      <c r="CHO134" s="19"/>
      <c r="CHP134" s="19"/>
      <c r="CHQ134" s="19"/>
      <c r="CHR134" s="19"/>
      <c r="CHS134" s="19"/>
      <c r="CHT134" s="19"/>
      <c r="CHU134" s="19"/>
      <c r="CHV134" s="19"/>
      <c r="CHW134" s="19"/>
      <c r="CHX134" s="19"/>
      <c r="CHY134" s="19"/>
      <c r="CHZ134" s="19"/>
      <c r="CIA134" s="19"/>
      <c r="CIB134" s="19"/>
      <c r="CIC134" s="19"/>
      <c r="CID134" s="19"/>
      <c r="CIE134" s="19"/>
      <c r="CIF134" s="19"/>
      <c r="CIG134" s="19"/>
      <c r="CIH134" s="19"/>
      <c r="CII134" s="19"/>
      <c r="CIJ134" s="19"/>
      <c r="CIK134" s="19"/>
      <c r="CIL134" s="19"/>
      <c r="CIM134" s="19"/>
      <c r="CIN134" s="19"/>
      <c r="CIO134" s="19"/>
      <c r="CIP134" s="19"/>
      <c r="CIQ134" s="19"/>
      <c r="CIR134" s="19"/>
      <c r="CIS134" s="19"/>
      <c r="CIT134" s="19"/>
      <c r="CIU134" s="19"/>
      <c r="CIV134" s="19"/>
      <c r="CIW134" s="19"/>
      <c r="CIX134" s="19"/>
      <c r="CIY134" s="19"/>
      <c r="CIZ134" s="19"/>
      <c r="CJA134" s="19"/>
      <c r="CJB134" s="19"/>
      <c r="CJC134" s="19"/>
      <c r="CJD134" s="19"/>
      <c r="CJE134" s="19"/>
      <c r="CJF134" s="19"/>
      <c r="CJG134" s="19"/>
      <c r="CJH134" s="19"/>
      <c r="CJI134" s="19"/>
      <c r="CJJ134" s="19"/>
      <c r="CJK134" s="19"/>
      <c r="CJL134" s="19"/>
      <c r="CJM134" s="19"/>
      <c r="CJN134" s="19"/>
      <c r="CJO134" s="19"/>
      <c r="CJP134" s="19"/>
      <c r="CJQ134" s="19"/>
      <c r="CJR134" s="19"/>
      <c r="CJS134" s="19"/>
      <c r="CJT134" s="19"/>
      <c r="CJU134" s="19"/>
      <c r="CJV134" s="19"/>
      <c r="CJW134" s="19"/>
      <c r="CJX134" s="19"/>
      <c r="CJY134" s="19"/>
      <c r="CJZ134" s="19"/>
      <c r="CKA134" s="19"/>
      <c r="CKB134" s="19"/>
      <c r="CKC134" s="19"/>
      <c r="CKD134" s="19"/>
      <c r="CKE134" s="19"/>
      <c r="CKF134" s="19"/>
      <c r="CKG134" s="19"/>
      <c r="CKH134" s="19"/>
      <c r="CKI134" s="19"/>
      <c r="CKJ134" s="19"/>
      <c r="CKK134" s="19"/>
      <c r="CKL134" s="19"/>
      <c r="CKM134" s="19"/>
      <c r="CKN134" s="19"/>
      <c r="CKO134" s="19"/>
      <c r="CKP134" s="19"/>
      <c r="CKQ134" s="19"/>
      <c r="CKR134" s="19"/>
      <c r="CKS134" s="19"/>
      <c r="CKT134" s="19"/>
      <c r="CKU134" s="19"/>
      <c r="CKV134" s="19"/>
      <c r="CKW134" s="19"/>
      <c r="CKX134" s="19"/>
      <c r="CKY134" s="19"/>
      <c r="CKZ134" s="19"/>
      <c r="CLA134" s="19"/>
      <c r="CLB134" s="19"/>
      <c r="CLC134" s="19"/>
      <c r="CLD134" s="19"/>
      <c r="CLE134" s="19"/>
      <c r="CLF134" s="19"/>
      <c r="CLG134" s="19"/>
      <c r="CLH134" s="19"/>
      <c r="CLI134" s="19"/>
      <c r="CLJ134" s="19"/>
      <c r="CLK134" s="19"/>
      <c r="CLL134" s="19"/>
      <c r="CLM134" s="19"/>
      <c r="CLN134" s="19"/>
      <c r="CLO134" s="19"/>
      <c r="CLP134" s="19"/>
      <c r="CLQ134" s="19"/>
      <c r="CLR134" s="19"/>
      <c r="CLS134" s="19"/>
      <c r="CLT134" s="19"/>
      <c r="CLU134" s="19"/>
      <c r="CLV134" s="19"/>
      <c r="CLW134" s="19"/>
      <c r="CLX134" s="19"/>
      <c r="CLY134" s="19"/>
      <c r="CLZ134" s="19"/>
      <c r="CMA134" s="19"/>
      <c r="CMB134" s="19"/>
      <c r="CMC134" s="19"/>
      <c r="CMD134" s="19"/>
      <c r="CME134" s="19"/>
      <c r="CMF134" s="19"/>
      <c r="CMG134" s="19"/>
      <c r="CMH134" s="19"/>
      <c r="CMI134" s="19"/>
      <c r="CMJ134" s="19"/>
      <c r="CMK134" s="19"/>
      <c r="CML134" s="19"/>
      <c r="CMM134" s="19"/>
      <c r="CMN134" s="19"/>
      <c r="CMO134" s="19"/>
      <c r="CMP134" s="19"/>
      <c r="CMQ134" s="19"/>
      <c r="CMR134" s="19"/>
      <c r="CMS134" s="19"/>
      <c r="CMT134" s="19"/>
      <c r="CMU134" s="19"/>
      <c r="CMV134" s="19"/>
      <c r="CMW134" s="19"/>
      <c r="CMX134" s="19"/>
      <c r="CMY134" s="19"/>
      <c r="CMZ134" s="19"/>
      <c r="CNA134" s="19"/>
      <c r="CNB134" s="19"/>
      <c r="CNC134" s="19"/>
      <c r="CND134" s="19"/>
      <c r="CNE134" s="19"/>
      <c r="CNF134" s="19"/>
      <c r="CNG134" s="19"/>
      <c r="CNH134" s="19"/>
      <c r="CNI134" s="19"/>
      <c r="CNJ134" s="19"/>
      <c r="CNK134" s="19"/>
      <c r="CNL134" s="19"/>
      <c r="CNM134" s="19"/>
      <c r="CNN134" s="19"/>
      <c r="CNO134" s="19"/>
      <c r="CNP134" s="19"/>
      <c r="CNQ134" s="19"/>
      <c r="CNR134" s="19"/>
      <c r="CNS134" s="19"/>
      <c r="CNT134" s="19"/>
      <c r="CNU134" s="19"/>
      <c r="CNV134" s="19"/>
      <c r="CNW134" s="19"/>
      <c r="CNX134" s="19"/>
      <c r="CNY134" s="19"/>
      <c r="CNZ134" s="19"/>
      <c r="COA134" s="19"/>
      <c r="COB134" s="19"/>
      <c r="COC134" s="19"/>
      <c r="COD134" s="19"/>
      <c r="COE134" s="19"/>
      <c r="COF134" s="19"/>
      <c r="COG134" s="19"/>
      <c r="COH134" s="19"/>
      <c r="COI134" s="19"/>
      <c r="COJ134" s="19"/>
      <c r="COK134" s="19"/>
      <c r="COL134" s="19"/>
      <c r="COM134" s="19"/>
      <c r="CON134" s="19"/>
      <c r="COO134" s="19"/>
      <c r="COP134" s="19"/>
      <c r="COQ134" s="19"/>
      <c r="COR134" s="19"/>
      <c r="COS134" s="19"/>
      <c r="COT134" s="19"/>
      <c r="COU134" s="19"/>
      <c r="COV134" s="19"/>
      <c r="COW134" s="19"/>
      <c r="COX134" s="19"/>
      <c r="COY134" s="19"/>
      <c r="COZ134" s="19"/>
      <c r="CPA134" s="19"/>
      <c r="CPB134" s="19"/>
      <c r="CPC134" s="19"/>
      <c r="CPD134" s="19"/>
      <c r="CPE134" s="19"/>
      <c r="CPF134" s="19"/>
      <c r="CPG134" s="19"/>
      <c r="CPH134" s="19"/>
      <c r="CPI134" s="19"/>
      <c r="CPJ134" s="19"/>
      <c r="CPK134" s="19"/>
      <c r="CPL134" s="19"/>
      <c r="CPM134" s="19"/>
      <c r="CPN134" s="19"/>
      <c r="CPO134" s="19"/>
      <c r="CPP134" s="19"/>
      <c r="CPQ134" s="19"/>
      <c r="CPR134" s="19"/>
      <c r="CPS134" s="19"/>
      <c r="CPT134" s="19"/>
      <c r="CPU134" s="19"/>
      <c r="CPV134" s="19"/>
      <c r="CPW134" s="19"/>
      <c r="CPX134" s="19"/>
      <c r="CPY134" s="19"/>
      <c r="CPZ134" s="19"/>
      <c r="CQA134" s="19"/>
      <c r="CQB134" s="19"/>
      <c r="CQC134" s="19"/>
      <c r="CQD134" s="19"/>
      <c r="CQE134" s="19"/>
      <c r="CQF134" s="19"/>
      <c r="CQG134" s="19"/>
      <c r="CQH134" s="19"/>
      <c r="CQI134" s="19"/>
      <c r="CQJ134" s="19"/>
      <c r="CQK134" s="19"/>
      <c r="CQL134" s="19"/>
      <c r="CQM134" s="19"/>
      <c r="CQN134" s="19"/>
      <c r="CQO134" s="19"/>
      <c r="CQP134" s="19"/>
      <c r="CQQ134" s="19"/>
      <c r="CQR134" s="19"/>
      <c r="CQS134" s="19"/>
      <c r="CQT134" s="19"/>
      <c r="CQU134" s="19"/>
      <c r="CQV134" s="19"/>
      <c r="CQW134" s="19"/>
      <c r="CQX134" s="19"/>
      <c r="CQY134" s="19"/>
      <c r="CQZ134" s="19"/>
      <c r="CRA134" s="19"/>
      <c r="CRB134" s="19"/>
      <c r="CRC134" s="19"/>
      <c r="CRD134" s="19"/>
      <c r="CRE134" s="19"/>
      <c r="CRF134" s="19"/>
      <c r="CRG134" s="19"/>
      <c r="CRH134" s="19"/>
      <c r="CRI134" s="19"/>
      <c r="CRJ134" s="19"/>
      <c r="CRK134" s="19"/>
      <c r="CRL134" s="19"/>
      <c r="CRM134" s="19"/>
      <c r="CRN134" s="19"/>
      <c r="CRO134" s="19"/>
      <c r="CRP134" s="19"/>
      <c r="CRQ134" s="19"/>
      <c r="CRR134" s="19"/>
      <c r="CRS134" s="19"/>
      <c r="CRT134" s="19"/>
      <c r="CRU134" s="19"/>
      <c r="CRV134" s="19"/>
      <c r="CRW134" s="19"/>
      <c r="CRX134" s="19"/>
      <c r="CRY134" s="19"/>
      <c r="CRZ134" s="19"/>
      <c r="CSA134" s="19"/>
      <c r="CSB134" s="19"/>
      <c r="CSC134" s="19"/>
      <c r="CSD134" s="19"/>
      <c r="CSE134" s="19"/>
      <c r="CSF134" s="19"/>
      <c r="CSG134" s="19"/>
      <c r="CSH134" s="19"/>
      <c r="CSI134" s="19"/>
      <c r="CSJ134" s="19"/>
      <c r="CSK134" s="19"/>
      <c r="CSL134" s="19"/>
      <c r="CSM134" s="19"/>
      <c r="CSN134" s="19"/>
      <c r="CSO134" s="19"/>
      <c r="CSP134" s="19"/>
      <c r="CSQ134" s="19"/>
      <c r="CSR134" s="19"/>
      <c r="CSS134" s="19"/>
      <c r="CST134" s="19"/>
      <c r="CSU134" s="19"/>
      <c r="CSV134" s="19"/>
      <c r="CSW134" s="19"/>
      <c r="CSX134" s="19"/>
      <c r="CSY134" s="19"/>
      <c r="CSZ134" s="19"/>
      <c r="CTA134" s="19"/>
      <c r="CTB134" s="19"/>
      <c r="CTC134" s="19"/>
      <c r="CTD134" s="19"/>
      <c r="CTE134" s="19"/>
      <c r="CTF134" s="19"/>
      <c r="CTG134" s="19"/>
      <c r="CTH134" s="19"/>
      <c r="CTI134" s="19"/>
      <c r="CTJ134" s="19"/>
      <c r="CTK134" s="19"/>
      <c r="CTL134" s="19"/>
      <c r="CTM134" s="19"/>
      <c r="CTN134" s="19"/>
      <c r="CTO134" s="19"/>
      <c r="CTP134" s="19"/>
      <c r="CTQ134" s="19"/>
      <c r="CTR134" s="19"/>
      <c r="CTS134" s="19"/>
      <c r="CTT134" s="19"/>
      <c r="CTU134" s="19"/>
      <c r="CTV134" s="19"/>
      <c r="CTW134" s="19"/>
      <c r="CTX134" s="19"/>
      <c r="CTY134" s="19"/>
      <c r="CTZ134" s="19"/>
      <c r="CUA134" s="19"/>
      <c r="CUB134" s="19"/>
      <c r="CUC134" s="19"/>
      <c r="CUD134" s="19"/>
      <c r="CUE134" s="19"/>
      <c r="CUF134" s="19"/>
      <c r="CUG134" s="19"/>
      <c r="CUH134" s="19"/>
      <c r="CUI134" s="19"/>
      <c r="CUJ134" s="19"/>
      <c r="CUK134" s="19"/>
      <c r="CUL134" s="19"/>
      <c r="CUM134" s="19"/>
      <c r="CUN134" s="19"/>
      <c r="CUO134" s="19"/>
      <c r="CUP134" s="19"/>
      <c r="CUQ134" s="19"/>
      <c r="CUR134" s="19"/>
      <c r="CUS134" s="19"/>
      <c r="CUT134" s="19"/>
      <c r="CUU134" s="19"/>
      <c r="CUV134" s="19"/>
      <c r="CUW134" s="19"/>
      <c r="CUX134" s="19"/>
      <c r="CUY134" s="19"/>
      <c r="CUZ134" s="19"/>
      <c r="CVA134" s="19"/>
      <c r="CVB134" s="19"/>
      <c r="CVC134" s="19"/>
      <c r="CVD134" s="19"/>
      <c r="CVE134" s="19"/>
      <c r="CVF134" s="19"/>
      <c r="CVG134" s="19"/>
      <c r="CVH134" s="19"/>
      <c r="CVI134" s="19"/>
      <c r="CVJ134" s="19"/>
      <c r="CVK134" s="19"/>
      <c r="CVL134" s="19"/>
      <c r="CVM134" s="19"/>
      <c r="CVN134" s="19"/>
      <c r="CVO134" s="19"/>
      <c r="CVP134" s="19"/>
      <c r="CVQ134" s="19"/>
      <c r="CVR134" s="19"/>
      <c r="CVS134" s="19"/>
      <c r="CVT134" s="19"/>
      <c r="CVU134" s="19"/>
      <c r="CVV134" s="19"/>
      <c r="CVW134" s="19"/>
      <c r="CVX134" s="19"/>
      <c r="CVY134" s="19"/>
      <c r="CVZ134" s="19"/>
      <c r="CWA134" s="19"/>
      <c r="CWB134" s="19"/>
      <c r="CWC134" s="19"/>
      <c r="CWD134" s="19"/>
      <c r="CWE134" s="19"/>
      <c r="CWF134" s="19"/>
      <c r="CWG134" s="19"/>
      <c r="CWH134" s="19"/>
      <c r="CWI134" s="19"/>
      <c r="CWJ134" s="19"/>
      <c r="CWK134" s="19"/>
      <c r="CWL134" s="19"/>
      <c r="CWM134" s="19"/>
      <c r="CWN134" s="19"/>
      <c r="CWO134" s="19"/>
      <c r="CWP134" s="19"/>
      <c r="CWQ134" s="19"/>
      <c r="CWR134" s="19"/>
      <c r="CWS134" s="19"/>
      <c r="CWT134" s="19"/>
      <c r="CWU134" s="19"/>
      <c r="CWV134" s="19"/>
      <c r="CWW134" s="19"/>
      <c r="CWX134" s="19"/>
      <c r="CWY134" s="19"/>
      <c r="CWZ134" s="19"/>
      <c r="CXA134" s="19"/>
      <c r="CXB134" s="19"/>
      <c r="CXC134" s="19"/>
      <c r="CXD134" s="19"/>
      <c r="CXE134" s="19"/>
      <c r="CXF134" s="19"/>
      <c r="CXG134" s="19"/>
      <c r="CXH134" s="19"/>
      <c r="CXI134" s="19"/>
      <c r="CXJ134" s="19"/>
      <c r="CXK134" s="19"/>
      <c r="CXL134" s="19"/>
      <c r="CXM134" s="19"/>
      <c r="CXN134" s="19"/>
      <c r="CXO134" s="19"/>
      <c r="CXP134" s="19"/>
      <c r="CXQ134" s="19"/>
      <c r="CXR134" s="19"/>
      <c r="CXS134" s="19"/>
      <c r="CXT134" s="19"/>
      <c r="CXU134" s="19"/>
      <c r="CXV134" s="19"/>
      <c r="CXW134" s="19"/>
      <c r="CXX134" s="19"/>
      <c r="CXY134" s="19"/>
      <c r="CXZ134" s="19"/>
      <c r="CYA134" s="19"/>
      <c r="CYB134" s="19"/>
      <c r="CYC134" s="19"/>
      <c r="CYD134" s="19"/>
      <c r="CYE134" s="19"/>
      <c r="CYF134" s="19"/>
      <c r="CYG134" s="19"/>
      <c r="CYH134" s="19"/>
      <c r="CYI134" s="19"/>
      <c r="CYJ134" s="19"/>
      <c r="CYK134" s="19"/>
      <c r="CYL134" s="19"/>
      <c r="CYM134" s="19"/>
      <c r="CYN134" s="19"/>
      <c r="CYO134" s="19"/>
      <c r="CYP134" s="19"/>
      <c r="CYQ134" s="19"/>
      <c r="CYR134" s="19"/>
      <c r="CYS134" s="19"/>
      <c r="CYT134" s="19"/>
      <c r="CYU134" s="19"/>
      <c r="CYV134" s="19"/>
      <c r="CYW134" s="19"/>
      <c r="CYX134" s="19"/>
      <c r="CYY134" s="19"/>
      <c r="CYZ134" s="19"/>
      <c r="CZA134" s="19"/>
      <c r="CZB134" s="19"/>
      <c r="CZC134" s="19"/>
      <c r="CZD134" s="19"/>
      <c r="CZE134" s="19"/>
      <c r="CZF134" s="19"/>
      <c r="CZG134" s="19"/>
      <c r="CZH134" s="19"/>
      <c r="CZI134" s="19"/>
      <c r="CZJ134" s="19"/>
      <c r="CZK134" s="19"/>
      <c r="CZL134" s="19"/>
      <c r="CZM134" s="19"/>
      <c r="CZN134" s="19"/>
      <c r="CZO134" s="19"/>
      <c r="CZP134" s="19"/>
      <c r="CZQ134" s="19"/>
      <c r="CZR134" s="19"/>
      <c r="CZS134" s="19"/>
      <c r="CZT134" s="19"/>
      <c r="CZU134" s="19"/>
      <c r="CZV134" s="19"/>
      <c r="CZW134" s="19"/>
      <c r="CZX134" s="19"/>
      <c r="CZY134" s="19"/>
      <c r="CZZ134" s="19"/>
      <c r="DAA134" s="19"/>
      <c r="DAB134" s="19"/>
      <c r="DAC134" s="19"/>
      <c r="DAD134" s="19"/>
      <c r="DAE134" s="19"/>
      <c r="DAF134" s="19"/>
      <c r="DAG134" s="19"/>
      <c r="DAH134" s="19"/>
      <c r="DAI134" s="19"/>
      <c r="DAJ134" s="19"/>
      <c r="DAK134" s="19"/>
      <c r="DAL134" s="19"/>
      <c r="DAM134" s="19"/>
      <c r="DAN134" s="19"/>
      <c r="DAO134" s="19"/>
      <c r="DAP134" s="19"/>
      <c r="DAQ134" s="19"/>
      <c r="DAR134" s="19"/>
      <c r="DAS134" s="19"/>
      <c r="DAT134" s="19"/>
      <c r="DAU134" s="19"/>
      <c r="DAV134" s="19"/>
      <c r="DAW134" s="19"/>
      <c r="DAX134" s="19"/>
      <c r="DAY134" s="19"/>
      <c r="DAZ134" s="19"/>
      <c r="DBA134" s="19"/>
      <c r="DBB134" s="19"/>
      <c r="DBC134" s="19"/>
      <c r="DBD134" s="19"/>
      <c r="DBE134" s="19"/>
      <c r="DBF134" s="19"/>
      <c r="DBG134" s="19"/>
      <c r="DBH134" s="19"/>
      <c r="DBI134" s="19"/>
      <c r="DBJ134" s="19"/>
      <c r="DBK134" s="19"/>
      <c r="DBL134" s="19"/>
      <c r="DBM134" s="19"/>
      <c r="DBN134" s="19"/>
      <c r="DBO134" s="19"/>
      <c r="DBP134" s="19"/>
      <c r="DBQ134" s="19"/>
      <c r="DBR134" s="19"/>
      <c r="DBS134" s="19"/>
      <c r="DBT134" s="19"/>
      <c r="DBU134" s="19"/>
      <c r="DBV134" s="19"/>
      <c r="DBW134" s="19"/>
      <c r="DBX134" s="19"/>
      <c r="DBY134" s="19"/>
      <c r="DBZ134" s="19"/>
      <c r="DCA134" s="19"/>
      <c r="DCB134" s="19"/>
      <c r="DCC134" s="19"/>
      <c r="DCD134" s="19"/>
      <c r="DCE134" s="19"/>
      <c r="DCF134" s="19"/>
      <c r="DCG134" s="19"/>
      <c r="DCH134" s="19"/>
      <c r="DCI134" s="19"/>
      <c r="DCJ134" s="19"/>
      <c r="DCK134" s="19"/>
      <c r="DCL134" s="19"/>
      <c r="DCM134" s="19"/>
      <c r="DCN134" s="19"/>
      <c r="DCO134" s="19"/>
      <c r="DCP134" s="19"/>
      <c r="DCQ134" s="19"/>
      <c r="DCR134" s="19"/>
      <c r="DCS134" s="19"/>
      <c r="DCT134" s="19"/>
      <c r="DCU134" s="19"/>
      <c r="DCV134" s="19"/>
      <c r="DCW134" s="19"/>
      <c r="DCX134" s="19"/>
      <c r="DCY134" s="19"/>
      <c r="DCZ134" s="19"/>
      <c r="DDA134" s="19"/>
      <c r="DDB134" s="19"/>
      <c r="DDC134" s="19"/>
      <c r="DDD134" s="19"/>
      <c r="DDE134" s="19"/>
      <c r="DDF134" s="19"/>
      <c r="DDG134" s="19"/>
      <c r="DDH134" s="19"/>
      <c r="DDI134" s="19"/>
      <c r="DDJ134" s="19"/>
      <c r="DDK134" s="19"/>
      <c r="DDL134" s="19"/>
      <c r="DDM134" s="19"/>
      <c r="DDN134" s="19"/>
      <c r="DDO134" s="19"/>
      <c r="DDP134" s="19"/>
      <c r="DDQ134" s="19"/>
      <c r="DDR134" s="19"/>
      <c r="DDS134" s="19"/>
      <c r="DDT134" s="19"/>
      <c r="DDU134" s="19"/>
      <c r="DDV134" s="19"/>
      <c r="DDW134" s="19"/>
      <c r="DDX134" s="19"/>
      <c r="DDY134" s="19"/>
      <c r="DDZ134" s="19"/>
      <c r="DEA134" s="19"/>
      <c r="DEB134" s="19"/>
      <c r="DEC134" s="19"/>
      <c r="DED134" s="19"/>
      <c r="DEE134" s="19"/>
      <c r="DEF134" s="19"/>
      <c r="DEG134" s="19"/>
      <c r="DEH134" s="19"/>
      <c r="DEI134" s="19"/>
      <c r="DEJ134" s="19"/>
      <c r="DEK134" s="19"/>
      <c r="DEL134" s="19"/>
      <c r="DEM134" s="19"/>
      <c r="DEN134" s="19"/>
      <c r="DEO134" s="19"/>
      <c r="DEP134" s="19"/>
      <c r="DEQ134" s="19"/>
      <c r="DER134" s="19"/>
      <c r="DES134" s="19"/>
      <c r="DET134" s="19"/>
      <c r="DEU134" s="19"/>
      <c r="DEV134" s="19"/>
      <c r="DEW134" s="19"/>
      <c r="DEX134" s="19"/>
      <c r="DEY134" s="19"/>
      <c r="DEZ134" s="19"/>
      <c r="DFA134" s="19"/>
      <c r="DFB134" s="19"/>
      <c r="DFC134" s="19"/>
      <c r="DFD134" s="19"/>
      <c r="DFE134" s="19"/>
      <c r="DFF134" s="19"/>
      <c r="DFG134" s="19"/>
      <c r="DFH134" s="19"/>
      <c r="DFI134" s="19"/>
      <c r="DFJ134" s="19"/>
      <c r="DFK134" s="19"/>
      <c r="DFL134" s="19"/>
      <c r="DFM134" s="19"/>
      <c r="DFN134" s="19"/>
      <c r="DFO134" s="19"/>
      <c r="DFP134" s="19"/>
      <c r="DFQ134" s="19"/>
      <c r="DFR134" s="19"/>
      <c r="DFS134" s="19"/>
      <c r="DFT134" s="19"/>
      <c r="DFU134" s="19"/>
      <c r="DFV134" s="19"/>
      <c r="DFW134" s="19"/>
      <c r="DFX134" s="19"/>
      <c r="DFY134" s="19"/>
      <c r="DFZ134" s="19"/>
      <c r="DGA134" s="19"/>
      <c r="DGB134" s="19"/>
      <c r="DGC134" s="19"/>
      <c r="DGD134" s="19"/>
      <c r="DGE134" s="19"/>
      <c r="DGF134" s="19"/>
      <c r="DGG134" s="19"/>
      <c r="DGH134" s="19"/>
      <c r="DGI134" s="19"/>
      <c r="DGJ134" s="19"/>
      <c r="DGK134" s="19"/>
      <c r="DGL134" s="19"/>
      <c r="DGM134" s="19"/>
      <c r="DGN134" s="19"/>
      <c r="DGO134" s="19"/>
      <c r="DGP134" s="19"/>
      <c r="DGQ134" s="19"/>
      <c r="DGR134" s="19"/>
      <c r="DGS134" s="19"/>
      <c r="DGT134" s="19"/>
      <c r="DGU134" s="19"/>
      <c r="DGV134" s="19"/>
      <c r="DGW134" s="19"/>
      <c r="DGX134" s="19"/>
      <c r="DGY134" s="19"/>
      <c r="DGZ134" s="19"/>
      <c r="DHA134" s="19"/>
      <c r="DHB134" s="19"/>
      <c r="DHC134" s="19"/>
      <c r="DHD134" s="19"/>
      <c r="DHE134" s="19"/>
      <c r="DHF134" s="19"/>
      <c r="DHG134" s="19"/>
      <c r="DHH134" s="19"/>
      <c r="DHI134" s="19"/>
      <c r="DHJ134" s="19"/>
      <c r="DHK134" s="19"/>
      <c r="DHL134" s="19"/>
      <c r="DHM134" s="19"/>
      <c r="DHN134" s="19"/>
      <c r="DHO134" s="19"/>
      <c r="DHP134" s="19"/>
      <c r="DHQ134" s="19"/>
      <c r="DHR134" s="19"/>
      <c r="DHS134" s="19"/>
      <c r="DHT134" s="19"/>
      <c r="DHU134" s="19"/>
      <c r="DHV134" s="19"/>
      <c r="DHW134" s="19"/>
      <c r="DHX134" s="19"/>
      <c r="DHY134" s="19"/>
      <c r="DHZ134" s="19"/>
      <c r="DIA134" s="19"/>
      <c r="DIB134" s="19"/>
      <c r="DIC134" s="19"/>
      <c r="DID134" s="19"/>
      <c r="DIE134" s="19"/>
      <c r="DIF134" s="19"/>
      <c r="DIG134" s="19"/>
      <c r="DIH134" s="19"/>
      <c r="DII134" s="19"/>
      <c r="DIJ134" s="19"/>
      <c r="DIK134" s="19"/>
      <c r="DIL134" s="19"/>
      <c r="DIM134" s="19"/>
      <c r="DIN134" s="19"/>
      <c r="DIO134" s="19"/>
      <c r="DIP134" s="19"/>
      <c r="DIQ134" s="19"/>
      <c r="DIR134" s="19"/>
      <c r="DIS134" s="19"/>
      <c r="DIT134" s="19"/>
      <c r="DIU134" s="19"/>
      <c r="DIV134" s="19"/>
      <c r="DIW134" s="19"/>
      <c r="DIX134" s="19"/>
      <c r="DIY134" s="19"/>
      <c r="DIZ134" s="19"/>
      <c r="DJA134" s="19"/>
      <c r="DJB134" s="19"/>
      <c r="DJC134" s="19"/>
      <c r="DJD134" s="19"/>
      <c r="DJE134" s="19"/>
      <c r="DJF134" s="19"/>
      <c r="DJG134" s="19"/>
      <c r="DJH134" s="19"/>
      <c r="DJI134" s="19"/>
      <c r="DJJ134" s="19"/>
      <c r="DJK134" s="19"/>
      <c r="DJL134" s="19"/>
      <c r="DJM134" s="19"/>
      <c r="DJN134" s="19"/>
      <c r="DJO134" s="19"/>
      <c r="DJP134" s="19"/>
      <c r="DJQ134" s="19"/>
      <c r="DJR134" s="19"/>
      <c r="DJS134" s="19"/>
      <c r="DJT134" s="19"/>
      <c r="DJU134" s="19"/>
      <c r="DJV134" s="19"/>
      <c r="DJW134" s="19"/>
      <c r="DJX134" s="19"/>
      <c r="DJY134" s="19"/>
      <c r="DJZ134" s="19"/>
      <c r="DKA134" s="19"/>
      <c r="DKB134" s="19"/>
      <c r="DKC134" s="19"/>
      <c r="DKD134" s="19"/>
      <c r="DKE134" s="19"/>
      <c r="DKF134" s="19"/>
      <c r="DKG134" s="19"/>
      <c r="DKH134" s="19"/>
      <c r="DKI134" s="19"/>
      <c r="DKJ134" s="19"/>
      <c r="DKK134" s="19"/>
      <c r="DKL134" s="19"/>
      <c r="DKM134" s="19"/>
      <c r="DKN134" s="19"/>
      <c r="DKO134" s="19"/>
      <c r="DKP134" s="19"/>
      <c r="DKQ134" s="19"/>
      <c r="DKR134" s="19"/>
      <c r="DKS134" s="19"/>
      <c r="DKT134" s="19"/>
      <c r="DKU134" s="19"/>
      <c r="DKV134" s="19"/>
      <c r="DKW134" s="19"/>
      <c r="DKX134" s="19"/>
      <c r="DKY134" s="19"/>
      <c r="DKZ134" s="19"/>
      <c r="DLA134" s="19"/>
      <c r="DLB134" s="19"/>
      <c r="DLC134" s="19"/>
      <c r="DLD134" s="19"/>
      <c r="DLE134" s="19"/>
      <c r="DLF134" s="19"/>
      <c r="DLG134" s="19"/>
      <c r="DLH134" s="19"/>
      <c r="DLI134" s="19"/>
      <c r="DLJ134" s="19"/>
      <c r="DLK134" s="19"/>
      <c r="DLL134" s="19"/>
      <c r="DLM134" s="19"/>
      <c r="DLN134" s="19"/>
      <c r="DLO134" s="19"/>
      <c r="DLP134" s="19"/>
      <c r="DLQ134" s="19"/>
      <c r="DLR134" s="19"/>
      <c r="DLS134" s="19"/>
      <c r="DLT134" s="19"/>
      <c r="DLU134" s="19"/>
      <c r="DLV134" s="19"/>
      <c r="DLW134" s="19"/>
      <c r="DLX134" s="19"/>
      <c r="DLY134" s="19"/>
      <c r="DLZ134" s="19"/>
      <c r="DMA134" s="19"/>
      <c r="DMB134" s="19"/>
      <c r="DMC134" s="19"/>
      <c r="DMD134" s="19"/>
      <c r="DME134" s="19"/>
      <c r="DMF134" s="19"/>
      <c r="DMG134" s="19"/>
      <c r="DMH134" s="19"/>
      <c r="DMI134" s="19"/>
      <c r="DMJ134" s="19"/>
      <c r="DMK134" s="19"/>
      <c r="DML134" s="19"/>
      <c r="DMM134" s="19"/>
      <c r="DMN134" s="19"/>
      <c r="DMO134" s="19"/>
      <c r="DMP134" s="19"/>
      <c r="DMQ134" s="19"/>
      <c r="DMR134" s="19"/>
      <c r="DMS134" s="19"/>
      <c r="DMT134" s="19"/>
      <c r="DMU134" s="19"/>
      <c r="DMV134" s="19"/>
      <c r="DMW134" s="19"/>
      <c r="DMX134" s="19"/>
      <c r="DMY134" s="19"/>
      <c r="DMZ134" s="19"/>
      <c r="DNA134" s="19"/>
      <c r="DNB134" s="19"/>
      <c r="DNC134" s="19"/>
      <c r="DND134" s="19"/>
      <c r="DNE134" s="19"/>
      <c r="DNF134" s="19"/>
      <c r="DNG134" s="19"/>
      <c r="DNH134" s="19"/>
      <c r="DNI134" s="19"/>
      <c r="DNJ134" s="19"/>
      <c r="DNK134" s="19"/>
      <c r="DNL134" s="19"/>
      <c r="DNM134" s="19"/>
      <c r="DNN134" s="19"/>
      <c r="DNO134" s="19"/>
      <c r="DNP134" s="19"/>
      <c r="DNQ134" s="19"/>
      <c r="DNR134" s="19"/>
      <c r="DNS134" s="19"/>
      <c r="DNT134" s="19"/>
      <c r="DNU134" s="19"/>
      <c r="DNV134" s="19"/>
      <c r="DNW134" s="19"/>
      <c r="DNX134" s="19"/>
      <c r="DNY134" s="19"/>
      <c r="DNZ134" s="19"/>
      <c r="DOA134" s="19"/>
      <c r="DOB134" s="19"/>
      <c r="DOC134" s="19"/>
      <c r="DOD134" s="19"/>
      <c r="DOE134" s="19"/>
      <c r="DOF134" s="19"/>
      <c r="DOG134" s="19"/>
      <c r="DOH134" s="19"/>
      <c r="DOI134" s="19"/>
      <c r="DOJ134" s="19"/>
      <c r="DOK134" s="19"/>
      <c r="DOL134" s="19"/>
      <c r="DOM134" s="19"/>
      <c r="DON134" s="19"/>
      <c r="DOO134" s="19"/>
      <c r="DOP134" s="19"/>
      <c r="DOQ134" s="19"/>
      <c r="DOR134" s="19"/>
      <c r="DOS134" s="19"/>
      <c r="DOT134" s="19"/>
      <c r="DOU134" s="19"/>
      <c r="DOV134" s="19"/>
      <c r="DOW134" s="19"/>
      <c r="DOX134" s="19"/>
      <c r="DOY134" s="19"/>
      <c r="DOZ134" s="19"/>
      <c r="DPA134" s="19"/>
      <c r="DPB134" s="19"/>
      <c r="DPC134" s="19"/>
      <c r="DPD134" s="19"/>
      <c r="DPE134" s="19"/>
      <c r="DPF134" s="19"/>
      <c r="DPG134" s="19"/>
      <c r="DPH134" s="19"/>
      <c r="DPI134" s="19"/>
      <c r="DPJ134" s="19"/>
      <c r="DPK134" s="19"/>
      <c r="DPL134" s="19"/>
      <c r="DPM134" s="19"/>
      <c r="DPN134" s="19"/>
      <c r="DPO134" s="19"/>
      <c r="DPP134" s="19"/>
      <c r="DPQ134" s="19"/>
      <c r="DPR134" s="19"/>
      <c r="DPS134" s="19"/>
      <c r="DPT134" s="19"/>
      <c r="DPU134" s="19"/>
      <c r="DPV134" s="19"/>
      <c r="DPW134" s="19"/>
      <c r="DPX134" s="19"/>
      <c r="DPY134" s="19"/>
      <c r="DPZ134" s="19"/>
      <c r="DQA134" s="19"/>
      <c r="DQB134" s="19"/>
      <c r="DQC134" s="19"/>
      <c r="DQD134" s="19"/>
      <c r="DQE134" s="19"/>
      <c r="DQF134" s="19"/>
      <c r="DQG134" s="19"/>
      <c r="DQH134" s="19"/>
      <c r="DQI134" s="19"/>
      <c r="DQJ134" s="19"/>
      <c r="DQK134" s="19"/>
      <c r="DQL134" s="19"/>
      <c r="DQM134" s="19"/>
      <c r="DQN134" s="19"/>
      <c r="DQO134" s="19"/>
      <c r="DQP134" s="19"/>
      <c r="DQQ134" s="19"/>
      <c r="DQR134" s="19"/>
      <c r="DQS134" s="19"/>
      <c r="DQT134" s="19"/>
      <c r="DQU134" s="19"/>
      <c r="DQV134" s="19"/>
      <c r="DQW134" s="19"/>
      <c r="DQX134" s="19"/>
      <c r="DQY134" s="19"/>
      <c r="DQZ134" s="19"/>
      <c r="DRA134" s="19"/>
      <c r="DRB134" s="19"/>
      <c r="DRC134" s="19"/>
      <c r="DRD134" s="19"/>
      <c r="DRE134" s="19"/>
      <c r="DRF134" s="19"/>
      <c r="DRG134" s="19"/>
      <c r="DRH134" s="19"/>
      <c r="DRI134" s="19"/>
      <c r="DRJ134" s="19"/>
      <c r="DRK134" s="19"/>
      <c r="DRL134" s="19"/>
      <c r="DRM134" s="19"/>
      <c r="DRN134" s="19"/>
      <c r="DRO134" s="19"/>
      <c r="DRP134" s="19"/>
      <c r="DRQ134" s="19"/>
      <c r="DRR134" s="19"/>
      <c r="DRS134" s="19"/>
      <c r="DRT134" s="19"/>
      <c r="DRU134" s="19"/>
      <c r="DRV134" s="19"/>
      <c r="DRW134" s="19"/>
      <c r="DRX134" s="19"/>
      <c r="DRY134" s="19"/>
      <c r="DRZ134" s="19"/>
      <c r="DSA134" s="19"/>
      <c r="DSB134" s="19"/>
      <c r="DSC134" s="19"/>
      <c r="DSD134" s="19"/>
      <c r="DSE134" s="19"/>
      <c r="DSF134" s="19"/>
      <c r="DSG134" s="19"/>
      <c r="DSH134" s="19"/>
      <c r="DSI134" s="19"/>
      <c r="DSJ134" s="19"/>
      <c r="DSK134" s="19"/>
      <c r="DSL134" s="19"/>
      <c r="DSM134" s="19"/>
      <c r="DSN134" s="19"/>
      <c r="DSO134" s="19"/>
      <c r="DSP134" s="19"/>
      <c r="DSQ134" s="19"/>
      <c r="DSR134" s="19"/>
      <c r="DSS134" s="19"/>
      <c r="DST134" s="19"/>
      <c r="DSU134" s="19"/>
      <c r="DSV134" s="19"/>
      <c r="DSW134" s="19"/>
      <c r="DSX134" s="19"/>
      <c r="DSY134" s="19"/>
      <c r="DSZ134" s="19"/>
      <c r="DTA134" s="19"/>
      <c r="DTB134" s="19"/>
      <c r="DTC134" s="19"/>
      <c r="DTD134" s="19"/>
      <c r="DTE134" s="19"/>
      <c r="DTF134" s="19"/>
      <c r="DTG134" s="19"/>
      <c r="DTH134" s="19"/>
      <c r="DTI134" s="19"/>
      <c r="DTJ134" s="19"/>
      <c r="DTK134" s="19"/>
      <c r="DTL134" s="19"/>
      <c r="DTM134" s="19"/>
      <c r="DTN134" s="19"/>
      <c r="DTO134" s="19"/>
      <c r="DTP134" s="19"/>
      <c r="DTQ134" s="19"/>
      <c r="DTR134" s="19"/>
      <c r="DTS134" s="19"/>
      <c r="DTT134" s="19"/>
      <c r="DTU134" s="19"/>
      <c r="DTV134" s="19"/>
      <c r="DTW134" s="19"/>
      <c r="DTX134" s="19"/>
      <c r="DTY134" s="19"/>
      <c r="DTZ134" s="19"/>
      <c r="DUA134" s="19"/>
      <c r="DUB134" s="19"/>
      <c r="DUC134" s="19"/>
      <c r="DUD134" s="19"/>
      <c r="DUE134" s="19"/>
      <c r="DUF134" s="19"/>
      <c r="DUG134" s="19"/>
      <c r="DUH134" s="19"/>
      <c r="DUI134" s="19"/>
      <c r="DUJ134" s="19"/>
      <c r="DUK134" s="19"/>
      <c r="DUL134" s="19"/>
      <c r="DUM134" s="19"/>
      <c r="DUN134" s="19"/>
      <c r="DUO134" s="19"/>
      <c r="DUP134" s="19"/>
      <c r="DUQ134" s="19"/>
      <c r="DUR134" s="19"/>
      <c r="DUS134" s="19"/>
      <c r="DUT134" s="19"/>
      <c r="DUU134" s="19"/>
      <c r="DUV134" s="19"/>
      <c r="DUW134" s="19"/>
      <c r="DUX134" s="19"/>
      <c r="DUY134" s="19"/>
      <c r="DUZ134" s="19"/>
      <c r="DVA134" s="19"/>
      <c r="DVB134" s="19"/>
      <c r="DVC134" s="19"/>
      <c r="DVD134" s="19"/>
      <c r="DVE134" s="19"/>
      <c r="DVF134" s="19"/>
      <c r="DVG134" s="19"/>
      <c r="DVH134" s="19"/>
      <c r="DVI134" s="19"/>
      <c r="DVJ134" s="19"/>
      <c r="DVK134" s="19"/>
      <c r="DVL134" s="19"/>
      <c r="DVM134" s="19"/>
      <c r="DVN134" s="19"/>
      <c r="DVO134" s="19"/>
      <c r="DVP134" s="19"/>
      <c r="DVQ134" s="19"/>
      <c r="DVR134" s="19"/>
      <c r="DVS134" s="19"/>
      <c r="DVT134" s="19"/>
      <c r="DVU134" s="19"/>
      <c r="DVV134" s="19"/>
      <c r="DVW134" s="19"/>
      <c r="DVX134" s="19"/>
      <c r="DVY134" s="19"/>
      <c r="DVZ134" s="19"/>
      <c r="DWA134" s="19"/>
      <c r="DWB134" s="19"/>
      <c r="DWC134" s="19"/>
      <c r="DWD134" s="19"/>
      <c r="DWE134" s="19"/>
      <c r="DWF134" s="19"/>
      <c r="DWG134" s="19"/>
      <c r="DWH134" s="19"/>
      <c r="DWI134" s="19"/>
      <c r="DWJ134" s="19"/>
      <c r="DWK134" s="19"/>
      <c r="DWL134" s="19"/>
      <c r="DWM134" s="19"/>
      <c r="DWN134" s="19"/>
      <c r="DWO134" s="19"/>
      <c r="DWP134" s="19"/>
      <c r="DWQ134" s="19"/>
      <c r="DWR134" s="19"/>
      <c r="DWS134" s="19"/>
      <c r="DWT134" s="19"/>
      <c r="DWU134" s="19"/>
      <c r="DWV134" s="19"/>
      <c r="DWW134" s="19"/>
      <c r="DWX134" s="19"/>
      <c r="DWY134" s="19"/>
      <c r="DWZ134" s="19"/>
      <c r="DXA134" s="19"/>
      <c r="DXB134" s="19"/>
      <c r="DXC134" s="19"/>
      <c r="DXD134" s="19"/>
      <c r="DXE134" s="19"/>
      <c r="DXF134" s="19"/>
      <c r="DXG134" s="19"/>
      <c r="DXH134" s="19"/>
      <c r="DXI134" s="19"/>
      <c r="DXJ134" s="19"/>
      <c r="DXK134" s="19"/>
      <c r="DXL134" s="19"/>
      <c r="DXM134" s="19"/>
      <c r="DXN134" s="19"/>
      <c r="DXO134" s="19"/>
      <c r="DXP134" s="19"/>
      <c r="DXQ134" s="19"/>
      <c r="DXR134" s="19"/>
      <c r="DXS134" s="19"/>
      <c r="DXT134" s="19"/>
      <c r="DXU134" s="19"/>
      <c r="DXV134" s="19"/>
      <c r="DXW134" s="19"/>
      <c r="DXX134" s="19"/>
      <c r="DXY134" s="19"/>
      <c r="DXZ134" s="19"/>
      <c r="DYA134" s="19"/>
      <c r="DYB134" s="19"/>
      <c r="DYC134" s="19"/>
      <c r="DYD134" s="19"/>
      <c r="DYE134" s="19"/>
      <c r="DYF134" s="19"/>
      <c r="DYG134" s="19"/>
      <c r="DYH134" s="19"/>
      <c r="DYI134" s="19"/>
      <c r="DYJ134" s="19"/>
      <c r="DYK134" s="19"/>
      <c r="DYL134" s="19"/>
      <c r="DYM134" s="19"/>
      <c r="DYN134" s="19"/>
      <c r="DYO134" s="19"/>
      <c r="DYP134" s="19"/>
      <c r="DYQ134" s="19"/>
      <c r="DYR134" s="19"/>
      <c r="DYS134" s="19"/>
      <c r="DYT134" s="19"/>
      <c r="DYU134" s="19"/>
      <c r="DYV134" s="19"/>
      <c r="DYW134" s="19"/>
      <c r="DYX134" s="19"/>
      <c r="DYY134" s="19"/>
      <c r="DYZ134" s="19"/>
      <c r="DZA134" s="19"/>
      <c r="DZB134" s="19"/>
      <c r="DZC134" s="19"/>
      <c r="DZD134" s="19"/>
      <c r="DZE134" s="19"/>
      <c r="DZF134" s="19"/>
      <c r="DZG134" s="19"/>
      <c r="DZH134" s="19"/>
      <c r="DZI134" s="19"/>
      <c r="DZJ134" s="19"/>
      <c r="DZK134" s="19"/>
      <c r="DZL134" s="19"/>
      <c r="DZM134" s="19"/>
      <c r="DZN134" s="19"/>
      <c r="DZO134" s="19"/>
      <c r="DZP134" s="19"/>
      <c r="DZQ134" s="19"/>
      <c r="DZR134" s="19"/>
      <c r="DZS134" s="19"/>
      <c r="DZT134" s="19"/>
      <c r="DZU134" s="19"/>
      <c r="DZV134" s="19"/>
      <c r="DZW134" s="19"/>
      <c r="DZX134" s="19"/>
      <c r="DZY134" s="19"/>
      <c r="DZZ134" s="19"/>
      <c r="EAA134" s="19"/>
      <c r="EAB134" s="19"/>
      <c r="EAC134" s="19"/>
      <c r="EAD134" s="19"/>
      <c r="EAE134" s="19"/>
      <c r="EAF134" s="19"/>
      <c r="EAG134" s="19"/>
      <c r="EAH134" s="19"/>
      <c r="EAI134" s="19"/>
      <c r="EAJ134" s="19"/>
      <c r="EAK134" s="19"/>
      <c r="EAL134" s="19"/>
      <c r="EAM134" s="19"/>
      <c r="EAN134" s="19"/>
      <c r="EAO134" s="19"/>
      <c r="EAP134" s="19"/>
      <c r="EAQ134" s="19"/>
      <c r="EAR134" s="19"/>
      <c r="EAS134" s="19"/>
      <c r="EAT134" s="19"/>
      <c r="EAU134" s="19"/>
      <c r="EAV134" s="19"/>
      <c r="EAW134" s="19"/>
      <c r="EAX134" s="19"/>
      <c r="EAY134" s="19"/>
      <c r="EAZ134" s="19"/>
      <c r="EBA134" s="19"/>
      <c r="EBB134" s="19"/>
      <c r="EBC134" s="19"/>
      <c r="EBD134" s="19"/>
      <c r="EBE134" s="19"/>
      <c r="EBF134" s="19"/>
      <c r="EBG134" s="19"/>
      <c r="EBH134" s="19"/>
      <c r="EBI134" s="19"/>
      <c r="EBJ134" s="19"/>
      <c r="EBK134" s="19"/>
      <c r="EBL134" s="19"/>
      <c r="EBM134" s="19"/>
      <c r="EBN134" s="19"/>
      <c r="EBO134" s="19"/>
      <c r="EBP134" s="19"/>
      <c r="EBQ134" s="19"/>
      <c r="EBR134" s="19"/>
      <c r="EBS134" s="19"/>
      <c r="EBT134" s="19"/>
      <c r="EBU134" s="19"/>
      <c r="EBV134" s="19"/>
      <c r="EBW134" s="19"/>
      <c r="EBX134" s="19"/>
      <c r="EBY134" s="19"/>
      <c r="EBZ134" s="19"/>
      <c r="ECA134" s="19"/>
      <c r="ECB134" s="19"/>
      <c r="ECC134" s="19"/>
      <c r="ECD134" s="19"/>
      <c r="ECE134" s="19"/>
      <c r="ECF134" s="19"/>
      <c r="ECG134" s="19"/>
      <c r="ECH134" s="19"/>
      <c r="ECI134" s="19"/>
      <c r="ECJ134" s="19"/>
      <c r="ECK134" s="19"/>
      <c r="ECL134" s="19"/>
      <c r="ECM134" s="19"/>
      <c r="ECN134" s="19"/>
      <c r="ECO134" s="19"/>
      <c r="ECP134" s="19"/>
      <c r="ECQ134" s="19"/>
      <c r="ECR134" s="19"/>
      <c r="ECS134" s="19"/>
      <c r="ECT134" s="19"/>
      <c r="ECU134" s="19"/>
      <c r="ECV134" s="19"/>
      <c r="ECW134" s="19"/>
      <c r="ECX134" s="19"/>
      <c r="ECY134" s="19"/>
      <c r="ECZ134" s="19"/>
      <c r="EDA134" s="19"/>
      <c r="EDB134" s="19"/>
      <c r="EDC134" s="19"/>
      <c r="EDD134" s="19"/>
      <c r="EDE134" s="19"/>
      <c r="EDF134" s="19"/>
      <c r="EDG134" s="19"/>
      <c r="EDH134" s="19"/>
      <c r="EDI134" s="19"/>
      <c r="EDJ134" s="19"/>
      <c r="EDK134" s="19"/>
      <c r="EDL134" s="19"/>
      <c r="EDM134" s="19"/>
      <c r="EDN134" s="19"/>
      <c r="EDO134" s="19"/>
      <c r="EDP134" s="19"/>
      <c r="EDQ134" s="19"/>
      <c r="EDR134" s="19"/>
      <c r="EDS134" s="19"/>
      <c r="EDT134" s="19"/>
      <c r="EDU134" s="19"/>
      <c r="EDV134" s="19"/>
      <c r="EDW134" s="19"/>
      <c r="EDX134" s="19"/>
      <c r="EDY134" s="19"/>
      <c r="EDZ134" s="19"/>
      <c r="EEA134" s="19"/>
      <c r="EEB134" s="19"/>
      <c r="EEC134" s="19"/>
      <c r="EED134" s="19"/>
      <c r="EEE134" s="19"/>
      <c r="EEF134" s="19"/>
      <c r="EEG134" s="19"/>
      <c r="EEH134" s="19"/>
      <c r="EEI134" s="19"/>
      <c r="EEJ134" s="19"/>
      <c r="EEK134" s="19"/>
      <c r="EEL134" s="19"/>
      <c r="EEM134" s="19"/>
      <c r="EEN134" s="19"/>
      <c r="EEO134" s="19"/>
      <c r="EEP134" s="19"/>
      <c r="EEQ134" s="19"/>
      <c r="EER134" s="19"/>
      <c r="EES134" s="19"/>
      <c r="EET134" s="19"/>
      <c r="EEU134" s="19"/>
      <c r="EEV134" s="19"/>
      <c r="EEW134" s="19"/>
      <c r="EEX134" s="19"/>
      <c r="EEY134" s="19"/>
      <c r="EEZ134" s="19"/>
      <c r="EFA134" s="19"/>
      <c r="EFB134" s="19"/>
      <c r="EFC134" s="19"/>
      <c r="EFD134" s="19"/>
      <c r="EFE134" s="19"/>
      <c r="EFF134" s="19"/>
      <c r="EFG134" s="19"/>
      <c r="EFH134" s="19"/>
      <c r="EFI134" s="19"/>
      <c r="EFJ134" s="19"/>
      <c r="EFK134" s="19"/>
      <c r="EFL134" s="19"/>
      <c r="EFM134" s="19"/>
      <c r="EFN134" s="19"/>
      <c r="EFO134" s="19"/>
      <c r="EFP134" s="19"/>
      <c r="EFQ134" s="19"/>
      <c r="EFR134" s="19"/>
      <c r="EFS134" s="19"/>
      <c r="EFT134" s="19"/>
      <c r="EFU134" s="19"/>
      <c r="EFV134" s="19"/>
      <c r="EFW134" s="19"/>
      <c r="EFX134" s="19"/>
      <c r="EFY134" s="19"/>
      <c r="EFZ134" s="19"/>
      <c r="EGA134" s="19"/>
      <c r="EGB134" s="19"/>
      <c r="EGC134" s="19"/>
      <c r="EGD134" s="19"/>
      <c r="EGE134" s="19"/>
      <c r="EGF134" s="19"/>
      <c r="EGG134" s="19"/>
      <c r="EGH134" s="19"/>
      <c r="EGI134" s="19"/>
      <c r="EGJ134" s="19"/>
      <c r="EGK134" s="19"/>
      <c r="EGL134" s="19"/>
      <c r="EGM134" s="19"/>
      <c r="EGN134" s="19"/>
      <c r="EGO134" s="19"/>
      <c r="EGP134" s="19"/>
      <c r="EGQ134" s="19"/>
      <c r="EGR134" s="19"/>
      <c r="EGS134" s="19"/>
      <c r="EGT134" s="19"/>
      <c r="EGU134" s="19"/>
      <c r="EGV134" s="19"/>
      <c r="EGW134" s="19"/>
      <c r="EGX134" s="19"/>
      <c r="EGY134" s="19"/>
      <c r="EGZ134" s="19"/>
      <c r="EHA134" s="19"/>
      <c r="EHB134" s="19"/>
      <c r="EHC134" s="19"/>
      <c r="EHD134" s="19"/>
      <c r="EHE134" s="19"/>
      <c r="EHF134" s="19"/>
      <c r="EHG134" s="19"/>
      <c r="EHH134" s="19"/>
      <c r="EHI134" s="19"/>
      <c r="EHJ134" s="19"/>
      <c r="EHK134" s="19"/>
      <c r="EHL134" s="19"/>
      <c r="EHM134" s="19"/>
      <c r="EHN134" s="19"/>
      <c r="EHO134" s="19"/>
      <c r="EHP134" s="19"/>
      <c r="EHQ134" s="19"/>
      <c r="EHR134" s="19"/>
      <c r="EHS134" s="19"/>
      <c r="EHT134" s="19"/>
      <c r="EHU134" s="19"/>
      <c r="EHV134" s="19"/>
      <c r="EHW134" s="19"/>
      <c r="EHX134" s="19"/>
      <c r="EHY134" s="19"/>
      <c r="EHZ134" s="19"/>
      <c r="EIA134" s="19"/>
      <c r="EIB134" s="19"/>
      <c r="EIC134" s="19"/>
      <c r="EID134" s="19"/>
      <c r="EIE134" s="19"/>
      <c r="EIF134" s="19"/>
      <c r="EIG134" s="19"/>
      <c r="EIH134" s="19"/>
      <c r="EII134" s="19"/>
      <c r="EIJ134" s="19"/>
      <c r="EIK134" s="19"/>
      <c r="EIL134" s="19"/>
      <c r="EIM134" s="19"/>
      <c r="EIN134" s="19"/>
      <c r="EIO134" s="19"/>
      <c r="EIP134" s="19"/>
      <c r="EIQ134" s="19"/>
      <c r="EIR134" s="19"/>
      <c r="EIS134" s="19"/>
      <c r="EIT134" s="19"/>
      <c r="EIU134" s="19"/>
      <c r="EIV134" s="19"/>
      <c r="EIW134" s="19"/>
      <c r="EIX134" s="19"/>
      <c r="EIY134" s="19"/>
      <c r="EIZ134" s="19"/>
      <c r="EJA134" s="19"/>
      <c r="EJB134" s="19"/>
      <c r="EJC134" s="19"/>
      <c r="EJD134" s="19"/>
      <c r="EJE134" s="19"/>
      <c r="EJF134" s="19"/>
      <c r="EJG134" s="19"/>
      <c r="EJH134" s="19"/>
      <c r="EJI134" s="19"/>
      <c r="EJJ134" s="19"/>
      <c r="EJK134" s="19"/>
      <c r="EJL134" s="19"/>
      <c r="EJM134" s="19"/>
      <c r="EJN134" s="19"/>
      <c r="EJO134" s="19"/>
      <c r="EJP134" s="19"/>
      <c r="EJQ134" s="19"/>
      <c r="EJR134" s="19"/>
      <c r="EJS134" s="19"/>
      <c r="EJT134" s="19"/>
      <c r="EJU134" s="19"/>
      <c r="EJV134" s="19"/>
      <c r="EJW134" s="19"/>
      <c r="EJX134" s="19"/>
      <c r="EJY134" s="19"/>
      <c r="EJZ134" s="19"/>
      <c r="EKA134" s="19"/>
      <c r="EKB134" s="19"/>
      <c r="EKC134" s="19"/>
      <c r="EKD134" s="19"/>
      <c r="EKE134" s="19"/>
      <c r="EKF134" s="19"/>
      <c r="EKG134" s="19"/>
      <c r="EKH134" s="19"/>
      <c r="EKI134" s="19"/>
      <c r="EKJ134" s="19"/>
      <c r="EKK134" s="19"/>
      <c r="EKL134" s="19"/>
      <c r="EKM134" s="19"/>
      <c r="EKN134" s="19"/>
      <c r="EKO134" s="19"/>
      <c r="EKP134" s="19"/>
      <c r="EKQ134" s="19"/>
      <c r="EKR134" s="19"/>
      <c r="EKS134" s="19"/>
      <c r="EKT134" s="19"/>
      <c r="EKU134" s="19"/>
      <c r="EKV134" s="19"/>
      <c r="EKW134" s="19"/>
      <c r="EKX134" s="19"/>
      <c r="EKY134" s="19"/>
      <c r="EKZ134" s="19"/>
      <c r="ELA134" s="19"/>
      <c r="ELB134" s="19"/>
      <c r="ELC134" s="19"/>
      <c r="ELD134" s="19"/>
      <c r="ELE134" s="19"/>
      <c r="ELF134" s="19"/>
      <c r="ELG134" s="19"/>
      <c r="ELH134" s="19"/>
      <c r="ELI134" s="19"/>
      <c r="ELJ134" s="19"/>
      <c r="ELK134" s="19"/>
      <c r="ELL134" s="19"/>
      <c r="ELM134" s="19"/>
      <c r="ELN134" s="19"/>
      <c r="ELO134" s="19"/>
      <c r="ELP134" s="19"/>
      <c r="ELQ134" s="19"/>
      <c r="ELR134" s="19"/>
      <c r="ELS134" s="19"/>
      <c r="ELT134" s="19"/>
      <c r="ELU134" s="19"/>
      <c r="ELV134" s="19"/>
      <c r="ELW134" s="19"/>
      <c r="ELX134" s="19"/>
      <c r="ELY134" s="19"/>
      <c r="ELZ134" s="19"/>
      <c r="EMA134" s="19"/>
      <c r="EMB134" s="19"/>
      <c r="EMC134" s="19"/>
      <c r="EMD134" s="19"/>
      <c r="EME134" s="19"/>
      <c r="EMF134" s="19"/>
      <c r="EMG134" s="19"/>
      <c r="EMH134" s="19"/>
      <c r="EMI134" s="19"/>
      <c r="EMJ134" s="19"/>
      <c r="EMK134" s="19"/>
      <c r="EML134" s="19"/>
      <c r="EMM134" s="19"/>
      <c r="EMN134" s="19"/>
      <c r="EMO134" s="19"/>
      <c r="EMP134" s="19"/>
      <c r="EMQ134" s="19"/>
      <c r="EMR134" s="19"/>
      <c r="EMS134" s="19"/>
      <c r="EMT134" s="19"/>
      <c r="EMU134" s="19"/>
      <c r="EMV134" s="19"/>
      <c r="EMW134" s="19"/>
      <c r="EMX134" s="19"/>
      <c r="EMY134" s="19"/>
      <c r="EMZ134" s="19"/>
      <c r="ENA134" s="19"/>
      <c r="ENB134" s="19"/>
      <c r="ENC134" s="19"/>
      <c r="END134" s="19"/>
      <c r="ENE134" s="19"/>
      <c r="ENF134" s="19"/>
      <c r="ENG134" s="19"/>
      <c r="ENH134" s="19"/>
      <c r="ENI134" s="19"/>
      <c r="ENJ134" s="19"/>
      <c r="ENK134" s="19"/>
      <c r="ENL134" s="19"/>
      <c r="ENM134" s="19"/>
      <c r="ENN134" s="19"/>
      <c r="ENO134" s="19"/>
      <c r="ENP134" s="19"/>
      <c r="ENQ134" s="19"/>
      <c r="ENR134" s="19"/>
      <c r="ENS134" s="19"/>
      <c r="ENT134" s="19"/>
      <c r="ENU134" s="19"/>
      <c r="ENV134" s="19"/>
      <c r="ENW134" s="19"/>
      <c r="ENX134" s="19"/>
      <c r="ENY134" s="19"/>
      <c r="ENZ134" s="19"/>
      <c r="EOA134" s="19"/>
      <c r="EOB134" s="19"/>
      <c r="EOC134" s="19"/>
      <c r="EOD134" s="19"/>
      <c r="EOE134" s="19"/>
      <c r="EOF134" s="19"/>
      <c r="EOG134" s="19"/>
      <c r="EOH134" s="19"/>
      <c r="EOI134" s="19"/>
      <c r="EOJ134" s="19"/>
      <c r="EOK134" s="19"/>
      <c r="EOL134" s="19"/>
      <c r="EOM134" s="19"/>
      <c r="EON134" s="19"/>
      <c r="EOO134" s="19"/>
      <c r="EOP134" s="19"/>
      <c r="EOQ134" s="19"/>
      <c r="EOR134" s="19"/>
      <c r="EOS134" s="19"/>
      <c r="EOT134" s="19"/>
      <c r="EOU134" s="19"/>
      <c r="EOV134" s="19"/>
      <c r="EOW134" s="19"/>
      <c r="EOX134" s="19"/>
      <c r="EOY134" s="19"/>
      <c r="EOZ134" s="19"/>
      <c r="EPA134" s="19"/>
      <c r="EPB134" s="19"/>
      <c r="EPC134" s="19"/>
      <c r="EPD134" s="19"/>
      <c r="EPE134" s="19"/>
      <c r="EPF134" s="19"/>
      <c r="EPG134" s="19"/>
      <c r="EPH134" s="19"/>
      <c r="EPI134" s="19"/>
      <c r="EPJ134" s="19"/>
      <c r="EPK134" s="19"/>
      <c r="EPL134" s="19"/>
      <c r="EPM134" s="19"/>
      <c r="EPN134" s="19"/>
      <c r="EPO134" s="19"/>
      <c r="EPP134" s="19"/>
      <c r="EPQ134" s="19"/>
      <c r="EPR134" s="19"/>
      <c r="EPS134" s="19"/>
      <c r="EPT134" s="19"/>
      <c r="EPU134" s="19"/>
      <c r="EPV134" s="19"/>
      <c r="EPW134" s="19"/>
      <c r="EPX134" s="19"/>
      <c r="EPY134" s="19"/>
      <c r="EPZ134" s="19"/>
      <c r="EQA134" s="19"/>
      <c r="EQB134" s="19"/>
      <c r="EQC134" s="19"/>
      <c r="EQD134" s="19"/>
      <c r="EQE134" s="19"/>
      <c r="EQF134" s="19"/>
      <c r="EQG134" s="19"/>
      <c r="EQH134" s="19"/>
      <c r="EQI134" s="19"/>
      <c r="EQJ134" s="19"/>
      <c r="EQK134" s="19"/>
      <c r="EQL134" s="19"/>
      <c r="EQM134" s="19"/>
      <c r="EQN134" s="19"/>
      <c r="EQO134" s="19"/>
      <c r="EQP134" s="19"/>
      <c r="EQQ134" s="19"/>
      <c r="EQR134" s="19"/>
      <c r="EQS134" s="19"/>
      <c r="EQT134" s="19"/>
      <c r="EQU134" s="19"/>
      <c r="EQV134" s="19"/>
      <c r="EQW134" s="19"/>
      <c r="EQX134" s="19"/>
      <c r="EQY134" s="19"/>
      <c r="EQZ134" s="19"/>
      <c r="ERA134" s="19"/>
      <c r="ERB134" s="19"/>
      <c r="ERC134" s="19"/>
      <c r="ERD134" s="19"/>
      <c r="ERE134" s="19"/>
      <c r="ERF134" s="19"/>
      <c r="ERG134" s="19"/>
      <c r="ERH134" s="19"/>
      <c r="ERI134" s="19"/>
      <c r="ERJ134" s="19"/>
      <c r="ERK134" s="19"/>
      <c r="ERL134" s="19"/>
      <c r="ERM134" s="19"/>
      <c r="ERN134" s="19"/>
      <c r="ERO134" s="19"/>
      <c r="ERP134" s="19"/>
      <c r="ERQ134" s="19"/>
      <c r="ERR134" s="19"/>
      <c r="ERS134" s="19"/>
      <c r="ERT134" s="19"/>
      <c r="ERU134" s="19"/>
      <c r="ERV134" s="19"/>
      <c r="ERW134" s="19"/>
      <c r="ERX134" s="19"/>
      <c r="ERY134" s="19"/>
      <c r="ERZ134" s="19"/>
      <c r="ESA134" s="19"/>
      <c r="ESB134" s="19"/>
      <c r="ESC134" s="19"/>
      <c r="ESD134" s="19"/>
      <c r="ESE134" s="19"/>
      <c r="ESF134" s="19"/>
      <c r="ESG134" s="19"/>
      <c r="ESH134" s="19"/>
      <c r="ESI134" s="19"/>
      <c r="ESJ134" s="19"/>
      <c r="ESK134" s="19"/>
      <c r="ESL134" s="19"/>
      <c r="ESM134" s="19"/>
      <c r="ESN134" s="19"/>
      <c r="ESO134" s="19"/>
      <c r="ESP134" s="19"/>
      <c r="ESQ134" s="19"/>
      <c r="ESR134" s="19"/>
      <c r="ESS134" s="19"/>
      <c r="EST134" s="19"/>
      <c r="ESU134" s="19"/>
      <c r="ESV134" s="19"/>
      <c r="ESW134" s="19"/>
      <c r="ESX134" s="19"/>
      <c r="ESY134" s="19"/>
      <c r="ESZ134" s="19"/>
      <c r="ETA134" s="19"/>
      <c r="ETB134" s="19"/>
      <c r="ETC134" s="19"/>
      <c r="ETD134" s="19"/>
      <c r="ETE134" s="19"/>
      <c r="ETF134" s="19"/>
      <c r="ETG134" s="19"/>
      <c r="ETH134" s="19"/>
      <c r="ETI134" s="19"/>
      <c r="ETJ134" s="19"/>
      <c r="ETK134" s="19"/>
      <c r="ETL134" s="19"/>
      <c r="ETM134" s="19"/>
      <c r="ETN134" s="19"/>
      <c r="ETO134" s="19"/>
      <c r="ETP134" s="19"/>
      <c r="ETQ134" s="19"/>
      <c r="ETR134" s="19"/>
      <c r="ETS134" s="19"/>
      <c r="ETT134" s="19"/>
      <c r="ETU134" s="19"/>
      <c r="ETV134" s="19"/>
      <c r="ETW134" s="19"/>
      <c r="ETX134" s="19"/>
      <c r="ETY134" s="19"/>
      <c r="ETZ134" s="19"/>
      <c r="EUA134" s="19"/>
      <c r="EUB134" s="19"/>
      <c r="EUC134" s="19"/>
      <c r="EUD134" s="19"/>
      <c r="EUE134" s="19"/>
      <c r="EUF134" s="19"/>
      <c r="EUG134" s="19"/>
      <c r="EUH134" s="19"/>
      <c r="EUI134" s="19"/>
      <c r="EUJ134" s="19"/>
      <c r="EUK134" s="19"/>
      <c r="EUL134" s="19"/>
      <c r="EUM134" s="19"/>
      <c r="EUN134" s="19"/>
      <c r="EUO134" s="19"/>
      <c r="EUP134" s="19"/>
      <c r="EUQ134" s="19"/>
      <c r="EUR134" s="19"/>
      <c r="EUS134" s="19"/>
      <c r="EUT134" s="19"/>
      <c r="EUU134" s="19"/>
      <c r="EUV134" s="19"/>
      <c r="EUW134" s="19"/>
      <c r="EUX134" s="19"/>
      <c r="EUY134" s="19"/>
      <c r="EUZ134" s="19"/>
      <c r="EVA134" s="19"/>
      <c r="EVB134" s="19"/>
      <c r="EVC134" s="19"/>
      <c r="EVD134" s="19"/>
      <c r="EVE134" s="19"/>
      <c r="EVF134" s="19"/>
      <c r="EVG134" s="19"/>
      <c r="EVH134" s="19"/>
      <c r="EVI134" s="19"/>
      <c r="EVJ134" s="19"/>
      <c r="EVK134" s="19"/>
      <c r="EVL134" s="19"/>
      <c r="EVM134" s="19"/>
      <c r="EVN134" s="19"/>
      <c r="EVO134" s="19"/>
      <c r="EVP134" s="19"/>
      <c r="EVQ134" s="19"/>
      <c r="EVR134" s="19"/>
      <c r="EVS134" s="19"/>
      <c r="EVT134" s="19"/>
      <c r="EVU134" s="19"/>
      <c r="EVV134" s="19"/>
      <c r="EVW134" s="19"/>
      <c r="EVX134" s="19"/>
      <c r="EVY134" s="19"/>
      <c r="EVZ134" s="19"/>
      <c r="EWA134" s="19"/>
      <c r="EWB134" s="19"/>
      <c r="EWC134" s="19"/>
      <c r="EWD134" s="19"/>
      <c r="EWE134" s="19"/>
      <c r="EWF134" s="19"/>
      <c r="EWG134" s="19"/>
      <c r="EWH134" s="19"/>
      <c r="EWI134" s="19"/>
      <c r="EWJ134" s="19"/>
      <c r="EWK134" s="19"/>
      <c r="EWL134" s="19"/>
      <c r="EWM134" s="19"/>
      <c r="EWN134" s="19"/>
      <c r="EWO134" s="19"/>
      <c r="EWP134" s="19"/>
      <c r="EWQ134" s="19"/>
      <c r="EWR134" s="19"/>
      <c r="EWS134" s="19"/>
      <c r="EWT134" s="19"/>
      <c r="EWU134" s="19"/>
      <c r="EWV134" s="19"/>
      <c r="EWW134" s="19"/>
      <c r="EWX134" s="19"/>
      <c r="EWY134" s="19"/>
      <c r="EWZ134" s="19"/>
      <c r="EXA134" s="19"/>
      <c r="EXB134" s="19"/>
      <c r="EXC134" s="19"/>
      <c r="EXD134" s="19"/>
      <c r="EXE134" s="19"/>
      <c r="EXF134" s="19"/>
      <c r="EXG134" s="19"/>
      <c r="EXH134" s="19"/>
      <c r="EXI134" s="19"/>
      <c r="EXJ134" s="19"/>
      <c r="EXK134" s="19"/>
      <c r="EXL134" s="19"/>
      <c r="EXM134" s="19"/>
      <c r="EXN134" s="19"/>
      <c r="EXO134" s="19"/>
      <c r="EXP134" s="19"/>
      <c r="EXQ134" s="19"/>
      <c r="EXR134" s="19"/>
      <c r="EXS134" s="19"/>
      <c r="EXT134" s="19"/>
      <c r="EXU134" s="19"/>
      <c r="EXV134" s="19"/>
      <c r="EXW134" s="19"/>
      <c r="EXX134" s="19"/>
      <c r="EXY134" s="19"/>
      <c r="EXZ134" s="19"/>
      <c r="EYA134" s="19"/>
      <c r="EYB134" s="19"/>
      <c r="EYC134" s="19"/>
      <c r="EYD134" s="19"/>
      <c r="EYE134" s="19"/>
      <c r="EYF134" s="19"/>
      <c r="EYG134" s="19"/>
      <c r="EYH134" s="19"/>
      <c r="EYI134" s="19"/>
      <c r="EYJ134" s="19"/>
      <c r="EYK134" s="19"/>
      <c r="EYL134" s="19"/>
      <c r="EYM134" s="19"/>
      <c r="EYN134" s="19"/>
      <c r="EYO134" s="19"/>
      <c r="EYP134" s="19"/>
      <c r="EYQ134" s="19"/>
      <c r="EYR134" s="19"/>
      <c r="EYS134" s="19"/>
      <c r="EYT134" s="19"/>
      <c r="EYU134" s="19"/>
      <c r="EYV134" s="19"/>
      <c r="EYW134" s="19"/>
      <c r="EYX134" s="19"/>
      <c r="EYY134" s="19"/>
      <c r="EYZ134" s="19"/>
      <c r="EZA134" s="19"/>
      <c r="EZB134" s="19"/>
      <c r="EZC134" s="19"/>
      <c r="EZD134" s="19"/>
      <c r="EZE134" s="19"/>
      <c r="EZF134" s="19"/>
      <c r="EZG134" s="19"/>
      <c r="EZH134" s="19"/>
      <c r="EZI134" s="19"/>
      <c r="EZJ134" s="19"/>
      <c r="EZK134" s="19"/>
      <c r="EZL134" s="19"/>
      <c r="EZM134" s="19"/>
      <c r="EZN134" s="19"/>
      <c r="EZO134" s="19"/>
      <c r="EZP134" s="19"/>
      <c r="EZQ134" s="19"/>
      <c r="EZR134" s="19"/>
      <c r="EZS134" s="19"/>
      <c r="EZT134" s="19"/>
      <c r="EZU134" s="19"/>
      <c r="EZV134" s="19"/>
      <c r="EZW134" s="19"/>
      <c r="EZX134" s="19"/>
      <c r="EZY134" s="19"/>
      <c r="EZZ134" s="19"/>
      <c r="FAA134" s="19"/>
      <c r="FAB134" s="19"/>
      <c r="FAC134" s="19"/>
      <c r="FAD134" s="19"/>
      <c r="FAE134" s="19"/>
      <c r="FAF134" s="19"/>
      <c r="FAG134" s="19"/>
      <c r="FAH134" s="19"/>
      <c r="FAI134" s="19"/>
      <c r="FAJ134" s="19"/>
      <c r="FAK134" s="19"/>
      <c r="FAL134" s="19"/>
      <c r="FAM134" s="19"/>
      <c r="FAN134" s="19"/>
      <c r="FAO134" s="19"/>
      <c r="FAP134" s="19"/>
      <c r="FAQ134" s="19"/>
      <c r="FAR134" s="19"/>
      <c r="FAS134" s="19"/>
      <c r="FAT134" s="19"/>
      <c r="FAU134" s="19"/>
      <c r="FAV134" s="19"/>
      <c r="FAW134" s="19"/>
      <c r="FAX134" s="19"/>
      <c r="FAY134" s="19"/>
      <c r="FAZ134" s="19"/>
      <c r="FBA134" s="19"/>
      <c r="FBB134" s="19"/>
      <c r="FBC134" s="19"/>
      <c r="FBD134" s="19"/>
      <c r="FBE134" s="19"/>
      <c r="FBF134" s="19"/>
      <c r="FBG134" s="19"/>
      <c r="FBH134" s="19"/>
      <c r="FBI134" s="19"/>
      <c r="FBJ134" s="19"/>
      <c r="FBK134" s="19"/>
      <c r="FBL134" s="19"/>
      <c r="FBM134" s="19"/>
      <c r="FBN134" s="19"/>
      <c r="FBO134" s="19"/>
      <c r="FBP134" s="19"/>
      <c r="FBQ134" s="19"/>
      <c r="FBR134" s="19"/>
      <c r="FBS134" s="19"/>
      <c r="FBT134" s="19"/>
      <c r="FBU134" s="19"/>
      <c r="FBV134" s="19"/>
      <c r="FBW134" s="19"/>
      <c r="FBX134" s="19"/>
      <c r="FBY134" s="19"/>
      <c r="FBZ134" s="19"/>
      <c r="FCA134" s="19"/>
      <c r="FCB134" s="19"/>
      <c r="FCC134" s="19"/>
      <c r="FCD134" s="19"/>
      <c r="FCE134" s="19"/>
      <c r="FCF134" s="19"/>
      <c r="FCG134" s="19"/>
      <c r="FCH134" s="19"/>
      <c r="FCI134" s="19"/>
      <c r="FCJ134" s="19"/>
      <c r="FCK134" s="19"/>
      <c r="FCL134" s="19"/>
      <c r="FCM134" s="19"/>
      <c r="FCN134" s="19"/>
      <c r="FCO134" s="19"/>
      <c r="FCP134" s="19"/>
      <c r="FCQ134" s="19"/>
      <c r="FCR134" s="19"/>
      <c r="FCS134" s="19"/>
      <c r="FCT134" s="19"/>
      <c r="FCU134" s="19"/>
      <c r="FCV134" s="19"/>
      <c r="FCW134" s="19"/>
      <c r="FCX134" s="19"/>
      <c r="FCY134" s="19"/>
      <c r="FCZ134" s="19"/>
      <c r="FDA134" s="19"/>
      <c r="FDB134" s="19"/>
      <c r="FDC134" s="19"/>
      <c r="FDD134" s="19"/>
      <c r="FDE134" s="19"/>
      <c r="FDF134" s="19"/>
      <c r="FDG134" s="19"/>
      <c r="FDH134" s="19"/>
      <c r="FDI134" s="19"/>
      <c r="FDJ134" s="19"/>
      <c r="FDK134" s="19"/>
      <c r="FDL134" s="19"/>
      <c r="FDM134" s="19"/>
      <c r="FDN134" s="19"/>
      <c r="FDO134" s="19"/>
      <c r="FDP134" s="19"/>
      <c r="FDQ134" s="19"/>
      <c r="FDR134" s="19"/>
      <c r="FDS134" s="19"/>
      <c r="FDT134" s="19"/>
      <c r="FDU134" s="19"/>
      <c r="FDV134" s="19"/>
      <c r="FDW134" s="19"/>
      <c r="FDX134" s="19"/>
      <c r="FDY134" s="19"/>
      <c r="FDZ134" s="19"/>
      <c r="FEA134" s="19"/>
      <c r="FEB134" s="19"/>
      <c r="FEC134" s="19"/>
      <c r="FED134" s="19"/>
      <c r="FEE134" s="19"/>
      <c r="FEF134" s="19"/>
      <c r="FEG134" s="19"/>
      <c r="FEH134" s="19"/>
      <c r="FEI134" s="19"/>
      <c r="FEJ134" s="19"/>
      <c r="FEK134" s="19"/>
      <c r="FEL134" s="19"/>
      <c r="FEM134" s="19"/>
      <c r="FEN134" s="19"/>
      <c r="FEO134" s="19"/>
      <c r="FEP134" s="19"/>
      <c r="FEQ134" s="19"/>
      <c r="FER134" s="19"/>
      <c r="FES134" s="19"/>
      <c r="FET134" s="19"/>
      <c r="FEU134" s="19"/>
      <c r="FEV134" s="19"/>
      <c r="FEW134" s="19"/>
      <c r="FEX134" s="19"/>
      <c r="FEY134" s="19"/>
      <c r="FEZ134" s="19"/>
      <c r="FFA134" s="19"/>
      <c r="FFB134" s="19"/>
      <c r="FFC134" s="19"/>
      <c r="FFD134" s="19"/>
      <c r="FFE134" s="19"/>
      <c r="FFF134" s="19"/>
      <c r="FFG134" s="19"/>
      <c r="FFH134" s="19"/>
      <c r="FFI134" s="19"/>
      <c r="FFJ134" s="19"/>
      <c r="FFK134" s="19"/>
      <c r="FFL134" s="19"/>
      <c r="FFM134" s="19"/>
      <c r="FFN134" s="19"/>
      <c r="FFO134" s="19"/>
      <c r="FFP134" s="19"/>
      <c r="FFQ134" s="19"/>
      <c r="FFR134" s="19"/>
      <c r="FFS134" s="19"/>
      <c r="FFT134" s="19"/>
      <c r="FFU134" s="19"/>
      <c r="FFV134" s="19"/>
      <c r="FFW134" s="19"/>
      <c r="FFX134" s="19"/>
      <c r="FFY134" s="19"/>
      <c r="FFZ134" s="19"/>
      <c r="FGA134" s="19"/>
      <c r="FGB134" s="19"/>
      <c r="FGC134" s="19"/>
      <c r="FGD134" s="19"/>
      <c r="FGE134" s="19"/>
      <c r="FGF134" s="19"/>
      <c r="FGG134" s="19"/>
      <c r="FGH134" s="19"/>
      <c r="FGI134" s="19"/>
      <c r="FGJ134" s="19"/>
      <c r="FGK134" s="19"/>
      <c r="FGL134" s="19"/>
      <c r="FGM134" s="19"/>
      <c r="FGN134" s="19"/>
      <c r="FGO134" s="19"/>
      <c r="FGP134" s="19"/>
      <c r="FGQ134" s="19"/>
      <c r="FGR134" s="19"/>
      <c r="FGS134" s="19"/>
      <c r="FGT134" s="19"/>
      <c r="FGU134" s="19"/>
      <c r="FGV134" s="19"/>
      <c r="FGW134" s="19"/>
      <c r="FGX134" s="19"/>
      <c r="FGY134" s="19"/>
      <c r="FGZ134" s="19"/>
      <c r="FHA134" s="19"/>
      <c r="FHB134" s="19"/>
      <c r="FHC134" s="19"/>
      <c r="FHD134" s="19"/>
      <c r="FHE134" s="19"/>
      <c r="FHF134" s="19"/>
      <c r="FHG134" s="19"/>
      <c r="FHH134" s="19"/>
      <c r="FHI134" s="19"/>
      <c r="FHJ134" s="19"/>
      <c r="FHK134" s="19"/>
      <c r="FHL134" s="19"/>
      <c r="FHM134" s="19"/>
      <c r="FHN134" s="19"/>
      <c r="FHO134" s="19"/>
      <c r="FHP134" s="19"/>
      <c r="FHQ134" s="19"/>
      <c r="FHR134" s="19"/>
      <c r="FHS134" s="19"/>
      <c r="FHT134" s="19"/>
      <c r="FHU134" s="19"/>
      <c r="FHV134" s="19"/>
      <c r="FHW134" s="19"/>
      <c r="FHX134" s="19"/>
      <c r="FHY134" s="19"/>
      <c r="FHZ134" s="19"/>
      <c r="FIA134" s="19"/>
      <c r="FIB134" s="19"/>
      <c r="FIC134" s="19"/>
      <c r="FID134" s="19"/>
      <c r="FIE134" s="19"/>
      <c r="FIF134" s="19"/>
      <c r="FIG134" s="19"/>
      <c r="FIH134" s="19"/>
      <c r="FII134" s="19"/>
      <c r="FIJ134" s="19"/>
      <c r="FIK134" s="19"/>
      <c r="FIL134" s="19"/>
      <c r="FIM134" s="19"/>
      <c r="FIN134" s="19"/>
      <c r="FIO134" s="19"/>
      <c r="FIP134" s="19"/>
      <c r="FIQ134" s="19"/>
      <c r="FIR134" s="19"/>
      <c r="FIS134" s="19"/>
      <c r="FIT134" s="19"/>
      <c r="FIU134" s="19"/>
      <c r="FIV134" s="19"/>
      <c r="FIW134" s="19"/>
      <c r="FIX134" s="19"/>
      <c r="FIY134" s="19"/>
      <c r="FIZ134" s="19"/>
      <c r="FJA134" s="19"/>
      <c r="FJB134" s="19"/>
      <c r="FJC134" s="19"/>
      <c r="FJD134" s="19"/>
      <c r="FJE134" s="19"/>
      <c r="FJF134" s="19"/>
      <c r="FJG134" s="19"/>
      <c r="FJH134" s="19"/>
      <c r="FJI134" s="19"/>
      <c r="FJJ134" s="19"/>
      <c r="FJK134" s="19"/>
      <c r="FJL134" s="19"/>
      <c r="FJM134" s="19"/>
      <c r="FJN134" s="19"/>
      <c r="FJO134" s="19"/>
      <c r="FJP134" s="19"/>
      <c r="FJQ134" s="19"/>
      <c r="FJR134" s="19"/>
      <c r="FJS134" s="19"/>
      <c r="FJT134" s="19"/>
      <c r="FJU134" s="19"/>
      <c r="FJV134" s="19"/>
      <c r="FJW134" s="19"/>
      <c r="FJX134" s="19"/>
      <c r="FJY134" s="19"/>
      <c r="FJZ134" s="19"/>
      <c r="FKA134" s="19"/>
      <c r="FKB134" s="19"/>
      <c r="FKC134" s="19"/>
      <c r="FKD134" s="19"/>
      <c r="FKE134" s="19"/>
      <c r="FKF134" s="19"/>
      <c r="FKG134" s="19"/>
      <c r="FKH134" s="19"/>
      <c r="FKI134" s="19"/>
      <c r="FKJ134" s="19"/>
      <c r="FKK134" s="19"/>
      <c r="FKL134" s="19"/>
      <c r="FKM134" s="19"/>
      <c r="FKN134" s="19"/>
      <c r="FKO134" s="19"/>
      <c r="FKP134" s="19"/>
      <c r="FKQ134" s="19"/>
      <c r="FKR134" s="19"/>
      <c r="FKS134" s="19"/>
      <c r="FKT134" s="19"/>
      <c r="FKU134" s="19"/>
      <c r="FKV134" s="19"/>
      <c r="FKW134" s="19"/>
      <c r="FKX134" s="19"/>
      <c r="FKY134" s="19"/>
      <c r="FKZ134" s="19"/>
      <c r="FLA134" s="19"/>
      <c r="FLB134" s="19"/>
      <c r="FLC134" s="19"/>
      <c r="FLD134" s="19"/>
      <c r="FLE134" s="19"/>
      <c r="FLF134" s="19"/>
      <c r="FLG134" s="19"/>
      <c r="FLH134" s="19"/>
      <c r="FLI134" s="19"/>
      <c r="FLJ134" s="19"/>
      <c r="FLK134" s="19"/>
      <c r="FLL134" s="19"/>
      <c r="FLM134" s="19"/>
      <c r="FLN134" s="19"/>
      <c r="FLO134" s="19"/>
      <c r="FLP134" s="19"/>
      <c r="FLQ134" s="19"/>
      <c r="FLR134" s="19"/>
      <c r="FLS134" s="19"/>
      <c r="FLT134" s="19"/>
      <c r="FLU134" s="19"/>
      <c r="FLV134" s="19"/>
      <c r="FLW134" s="19"/>
      <c r="FLX134" s="19"/>
      <c r="FLY134" s="19"/>
      <c r="FLZ134" s="19"/>
      <c r="FMA134" s="19"/>
      <c r="FMB134" s="19"/>
      <c r="FMC134" s="19"/>
      <c r="FMD134" s="19"/>
      <c r="FME134" s="19"/>
      <c r="FMF134" s="19"/>
      <c r="FMG134" s="19"/>
      <c r="FMH134" s="19"/>
      <c r="FMI134" s="19"/>
      <c r="FMJ134" s="19"/>
      <c r="FMK134" s="19"/>
      <c r="FML134" s="19"/>
      <c r="FMM134" s="19"/>
      <c r="FMN134" s="19"/>
      <c r="FMO134" s="19"/>
      <c r="FMP134" s="19"/>
      <c r="FMQ134" s="19"/>
      <c r="FMR134" s="19"/>
      <c r="FMS134" s="19"/>
      <c r="FMT134" s="19"/>
      <c r="FMU134" s="19"/>
      <c r="FMV134" s="19"/>
      <c r="FMW134" s="19"/>
      <c r="FMX134" s="19"/>
      <c r="FMY134" s="19"/>
      <c r="FMZ134" s="19"/>
      <c r="FNA134" s="19"/>
      <c r="FNB134" s="19"/>
      <c r="FNC134" s="19"/>
      <c r="FND134" s="19"/>
      <c r="FNE134" s="19"/>
      <c r="FNF134" s="19"/>
      <c r="FNG134" s="19"/>
      <c r="FNH134" s="19"/>
      <c r="FNI134" s="19"/>
      <c r="FNJ134" s="19"/>
      <c r="FNK134" s="19"/>
      <c r="FNL134" s="19"/>
      <c r="FNM134" s="19"/>
      <c r="FNN134" s="19"/>
      <c r="FNO134" s="19"/>
      <c r="FNP134" s="19"/>
      <c r="FNQ134" s="19"/>
      <c r="FNR134" s="19"/>
      <c r="FNS134" s="19"/>
      <c r="FNT134" s="19"/>
      <c r="FNU134" s="19"/>
      <c r="FNV134" s="19"/>
      <c r="FNW134" s="19"/>
      <c r="FNX134" s="19"/>
      <c r="FNY134" s="19"/>
      <c r="FNZ134" s="19"/>
      <c r="FOA134" s="19"/>
      <c r="FOB134" s="19"/>
      <c r="FOC134" s="19"/>
      <c r="FOD134" s="19"/>
      <c r="FOE134" s="19"/>
      <c r="FOF134" s="19"/>
      <c r="FOG134" s="19"/>
      <c r="FOH134" s="19"/>
      <c r="FOI134" s="19"/>
      <c r="FOJ134" s="19"/>
      <c r="FOK134" s="19"/>
      <c r="FOL134" s="19"/>
      <c r="FOM134" s="19"/>
      <c r="FON134" s="19"/>
      <c r="FOO134" s="19"/>
      <c r="FOP134" s="19"/>
      <c r="FOQ134" s="19"/>
      <c r="FOR134" s="19"/>
      <c r="FOS134" s="19"/>
      <c r="FOT134" s="19"/>
      <c r="FOU134" s="19"/>
      <c r="FOV134" s="19"/>
      <c r="FOW134" s="19"/>
      <c r="FOX134" s="19"/>
      <c r="FOY134" s="19"/>
      <c r="FOZ134" s="19"/>
      <c r="FPA134" s="19"/>
      <c r="FPB134" s="19"/>
      <c r="FPC134" s="19"/>
      <c r="FPD134" s="19"/>
      <c r="FPE134" s="19"/>
      <c r="FPF134" s="19"/>
      <c r="FPG134" s="19"/>
      <c r="FPH134" s="19"/>
      <c r="FPI134" s="19"/>
      <c r="FPJ134" s="19"/>
      <c r="FPK134" s="19"/>
      <c r="FPL134" s="19"/>
      <c r="FPM134" s="19"/>
      <c r="FPN134" s="19"/>
      <c r="FPO134" s="19"/>
      <c r="FPP134" s="19"/>
      <c r="FPQ134" s="19"/>
      <c r="FPR134" s="19"/>
      <c r="FPS134" s="19"/>
      <c r="FPT134" s="19"/>
      <c r="FPU134" s="19"/>
      <c r="FPV134" s="19"/>
      <c r="FPW134" s="19"/>
      <c r="FPX134" s="19"/>
      <c r="FPY134" s="19"/>
      <c r="FPZ134" s="19"/>
      <c r="FQA134" s="19"/>
      <c r="FQB134" s="19"/>
      <c r="FQC134" s="19"/>
      <c r="FQD134" s="19"/>
      <c r="FQE134" s="19"/>
      <c r="FQF134" s="19"/>
      <c r="FQG134" s="19"/>
      <c r="FQH134" s="19"/>
      <c r="FQI134" s="19"/>
      <c r="FQJ134" s="19"/>
      <c r="FQK134" s="19"/>
      <c r="FQL134" s="19"/>
      <c r="FQM134" s="19"/>
      <c r="FQN134" s="19"/>
      <c r="FQO134" s="19"/>
      <c r="FQP134" s="19"/>
      <c r="FQQ134" s="19"/>
      <c r="FQR134" s="19"/>
      <c r="FQS134" s="19"/>
      <c r="FQT134" s="19"/>
      <c r="FQU134" s="19"/>
      <c r="FQV134" s="19"/>
      <c r="FQW134" s="19"/>
      <c r="FQX134" s="19"/>
      <c r="FQY134" s="19"/>
      <c r="FQZ134" s="19"/>
      <c r="FRA134" s="19"/>
      <c r="FRB134" s="19"/>
      <c r="FRC134" s="19"/>
      <c r="FRD134" s="19"/>
      <c r="FRE134" s="19"/>
      <c r="FRF134" s="19"/>
      <c r="FRG134" s="19"/>
      <c r="FRH134" s="19"/>
      <c r="FRI134" s="19"/>
      <c r="FRJ134" s="19"/>
      <c r="FRK134" s="19"/>
      <c r="FRL134" s="19"/>
      <c r="FRM134" s="19"/>
      <c r="FRN134" s="19"/>
      <c r="FRO134" s="19"/>
      <c r="FRP134" s="19"/>
      <c r="FRQ134" s="19"/>
      <c r="FRR134" s="19"/>
      <c r="FRS134" s="19"/>
      <c r="FRT134" s="19"/>
      <c r="FRU134" s="19"/>
      <c r="FRV134" s="19"/>
      <c r="FRW134" s="19"/>
      <c r="FRX134" s="19"/>
      <c r="FRY134" s="19"/>
      <c r="FRZ134" s="19"/>
      <c r="FSA134" s="19"/>
      <c r="FSB134" s="19"/>
      <c r="FSC134" s="19"/>
      <c r="FSD134" s="19"/>
      <c r="FSE134" s="19"/>
      <c r="FSF134" s="19"/>
      <c r="FSG134" s="19"/>
      <c r="FSH134" s="19"/>
      <c r="FSI134" s="19"/>
      <c r="FSJ134" s="19"/>
      <c r="FSK134" s="19"/>
      <c r="FSL134" s="19"/>
      <c r="FSM134" s="19"/>
      <c r="FSN134" s="19"/>
      <c r="FSO134" s="19"/>
      <c r="FSP134" s="19"/>
      <c r="FSQ134" s="19"/>
      <c r="FSR134" s="19"/>
      <c r="FSS134" s="19"/>
      <c r="FST134" s="19"/>
      <c r="FSU134" s="19"/>
      <c r="FSV134" s="19"/>
      <c r="FSW134" s="19"/>
      <c r="FSX134" s="19"/>
      <c r="FSY134" s="19"/>
      <c r="FSZ134" s="19"/>
      <c r="FTA134" s="19"/>
      <c r="FTB134" s="19"/>
      <c r="FTC134" s="19"/>
      <c r="FTD134" s="19"/>
      <c r="FTE134" s="19"/>
      <c r="FTF134" s="19"/>
      <c r="FTG134" s="19"/>
      <c r="FTH134" s="19"/>
      <c r="FTI134" s="19"/>
      <c r="FTJ134" s="19"/>
      <c r="FTK134" s="19"/>
      <c r="FTL134" s="19"/>
      <c r="FTM134" s="19"/>
      <c r="FTN134" s="19"/>
      <c r="FTO134" s="19"/>
      <c r="FTP134" s="19"/>
      <c r="FTQ134" s="19"/>
      <c r="FTR134" s="19"/>
      <c r="FTS134" s="19"/>
      <c r="FTT134" s="19"/>
      <c r="FTU134" s="19"/>
      <c r="FTV134" s="19"/>
      <c r="FTW134" s="19"/>
      <c r="FTX134" s="19"/>
      <c r="FTY134" s="19"/>
      <c r="FTZ134" s="19"/>
      <c r="FUA134" s="19"/>
      <c r="FUB134" s="19"/>
      <c r="FUC134" s="19"/>
      <c r="FUD134" s="19"/>
      <c r="FUE134" s="19"/>
      <c r="FUF134" s="19"/>
      <c r="FUG134" s="19"/>
      <c r="FUH134" s="19"/>
      <c r="FUI134" s="19"/>
      <c r="FUJ134" s="19"/>
      <c r="FUK134" s="19"/>
      <c r="FUL134" s="19"/>
      <c r="FUM134" s="19"/>
      <c r="FUN134" s="19"/>
      <c r="FUO134" s="19"/>
      <c r="FUP134" s="19"/>
      <c r="FUQ134" s="19"/>
      <c r="FUR134" s="19"/>
      <c r="FUS134" s="19"/>
      <c r="FUT134" s="19"/>
      <c r="FUU134" s="19"/>
      <c r="FUV134" s="19"/>
      <c r="FUW134" s="19"/>
      <c r="FUX134" s="19"/>
      <c r="FUY134" s="19"/>
      <c r="FUZ134" s="19"/>
      <c r="FVA134" s="19"/>
      <c r="FVB134" s="19"/>
      <c r="FVC134" s="19"/>
      <c r="FVD134" s="19"/>
      <c r="FVE134" s="19"/>
      <c r="FVF134" s="19"/>
      <c r="FVG134" s="19"/>
      <c r="FVH134" s="19"/>
      <c r="FVI134" s="19"/>
      <c r="FVJ134" s="19"/>
      <c r="FVK134" s="19"/>
      <c r="FVL134" s="19"/>
      <c r="FVM134" s="19"/>
      <c r="FVN134" s="19"/>
      <c r="FVO134" s="19"/>
      <c r="FVP134" s="19"/>
      <c r="FVQ134" s="19"/>
      <c r="FVR134" s="19"/>
      <c r="FVS134" s="19"/>
      <c r="FVT134" s="19"/>
      <c r="FVU134" s="19"/>
      <c r="FVV134" s="19"/>
      <c r="FVW134" s="19"/>
      <c r="FVX134" s="19"/>
      <c r="FVY134" s="19"/>
      <c r="FVZ134" s="19"/>
      <c r="FWA134" s="19"/>
      <c r="FWB134" s="19"/>
      <c r="FWC134" s="19"/>
      <c r="FWD134" s="19"/>
      <c r="FWE134" s="19"/>
      <c r="FWF134" s="19"/>
      <c r="FWG134" s="19"/>
      <c r="FWH134" s="19"/>
      <c r="FWI134" s="19"/>
      <c r="FWJ134" s="19"/>
      <c r="FWK134" s="19"/>
      <c r="FWL134" s="19"/>
      <c r="FWM134" s="19"/>
      <c r="FWN134" s="19"/>
      <c r="FWO134" s="19"/>
      <c r="FWP134" s="19"/>
      <c r="FWQ134" s="19"/>
      <c r="FWR134" s="19"/>
      <c r="FWS134" s="19"/>
      <c r="FWT134" s="19"/>
      <c r="FWU134" s="19"/>
      <c r="FWV134" s="19"/>
      <c r="FWW134" s="19"/>
      <c r="FWX134" s="19"/>
      <c r="FWY134" s="19"/>
      <c r="FWZ134" s="19"/>
      <c r="FXA134" s="19"/>
      <c r="FXB134" s="19"/>
      <c r="FXC134" s="19"/>
      <c r="FXD134" s="19"/>
      <c r="FXE134" s="19"/>
      <c r="FXF134" s="19"/>
      <c r="FXG134" s="19"/>
      <c r="FXH134" s="19"/>
      <c r="FXI134" s="19"/>
      <c r="FXJ134" s="19"/>
      <c r="FXK134" s="19"/>
      <c r="FXL134" s="19"/>
      <c r="FXM134" s="19"/>
      <c r="FXN134" s="19"/>
      <c r="FXO134" s="19"/>
      <c r="FXP134" s="19"/>
      <c r="FXQ134" s="19"/>
      <c r="FXR134" s="19"/>
      <c r="FXS134" s="19"/>
      <c r="FXT134" s="19"/>
      <c r="FXU134" s="19"/>
      <c r="FXV134" s="19"/>
      <c r="FXW134" s="19"/>
      <c r="FXX134" s="19"/>
      <c r="FXY134" s="19"/>
      <c r="FXZ134" s="19"/>
      <c r="FYA134" s="19"/>
      <c r="FYB134" s="19"/>
      <c r="FYC134" s="19"/>
      <c r="FYD134" s="19"/>
      <c r="FYE134" s="19"/>
      <c r="FYF134" s="19"/>
      <c r="FYG134" s="19"/>
      <c r="FYH134" s="19"/>
      <c r="FYI134" s="19"/>
      <c r="FYJ134" s="19"/>
      <c r="FYK134" s="19"/>
      <c r="FYL134" s="19"/>
      <c r="FYM134" s="19"/>
      <c r="FYN134" s="19"/>
      <c r="FYO134" s="19"/>
      <c r="FYP134" s="19"/>
      <c r="FYQ134" s="19"/>
      <c r="FYR134" s="19"/>
      <c r="FYS134" s="19"/>
      <c r="FYT134" s="19"/>
      <c r="FYU134" s="19"/>
      <c r="FYV134" s="19"/>
      <c r="FYW134" s="19"/>
      <c r="FYX134" s="19"/>
      <c r="FYY134" s="19"/>
      <c r="FYZ134" s="19"/>
      <c r="FZA134" s="19"/>
      <c r="FZB134" s="19"/>
      <c r="FZC134" s="19"/>
      <c r="FZD134" s="19"/>
      <c r="FZE134" s="19"/>
      <c r="FZF134" s="19"/>
      <c r="FZG134" s="19"/>
      <c r="FZH134" s="19"/>
      <c r="FZI134" s="19"/>
      <c r="FZJ134" s="19"/>
      <c r="FZK134" s="19"/>
      <c r="FZL134" s="19"/>
      <c r="FZM134" s="19"/>
      <c r="FZN134" s="19"/>
      <c r="FZO134" s="19"/>
      <c r="FZP134" s="19"/>
      <c r="FZQ134" s="19"/>
      <c r="FZR134" s="19"/>
      <c r="FZS134" s="19"/>
      <c r="FZT134" s="19"/>
      <c r="FZU134" s="19"/>
      <c r="FZV134" s="19"/>
      <c r="FZW134" s="19"/>
      <c r="FZX134" s="19"/>
      <c r="FZY134" s="19"/>
      <c r="FZZ134" s="19"/>
      <c r="GAA134" s="19"/>
      <c r="GAB134" s="19"/>
      <c r="GAC134" s="19"/>
      <c r="GAD134" s="19"/>
      <c r="GAE134" s="19"/>
      <c r="GAF134" s="19"/>
      <c r="GAG134" s="19"/>
      <c r="GAH134" s="19"/>
      <c r="GAI134" s="19"/>
      <c r="GAJ134" s="19"/>
      <c r="GAK134" s="19"/>
      <c r="GAL134" s="19"/>
      <c r="GAM134" s="19"/>
      <c r="GAN134" s="19"/>
      <c r="GAO134" s="19"/>
      <c r="GAP134" s="19"/>
      <c r="GAQ134" s="19"/>
      <c r="GAR134" s="19"/>
      <c r="GAS134" s="19"/>
      <c r="GAT134" s="19"/>
      <c r="GAU134" s="19"/>
      <c r="GAV134" s="19"/>
      <c r="GAW134" s="19"/>
      <c r="GAX134" s="19"/>
      <c r="GAY134" s="19"/>
      <c r="GAZ134" s="19"/>
      <c r="GBA134" s="19"/>
      <c r="GBB134" s="19"/>
      <c r="GBC134" s="19"/>
      <c r="GBD134" s="19"/>
      <c r="GBE134" s="19"/>
      <c r="GBF134" s="19"/>
      <c r="GBG134" s="19"/>
      <c r="GBH134" s="19"/>
      <c r="GBI134" s="19"/>
      <c r="GBJ134" s="19"/>
      <c r="GBK134" s="19"/>
      <c r="GBL134" s="19"/>
      <c r="GBM134" s="19"/>
      <c r="GBN134" s="19"/>
      <c r="GBO134" s="19"/>
      <c r="GBP134" s="19"/>
      <c r="GBQ134" s="19"/>
      <c r="GBR134" s="19"/>
      <c r="GBS134" s="19"/>
      <c r="GBT134" s="19"/>
      <c r="GBU134" s="19"/>
      <c r="GBV134" s="19"/>
      <c r="GBW134" s="19"/>
      <c r="GBX134" s="19"/>
      <c r="GBY134" s="19"/>
      <c r="GBZ134" s="19"/>
      <c r="GCA134" s="19"/>
      <c r="GCB134" s="19"/>
      <c r="GCC134" s="19"/>
      <c r="GCD134" s="19"/>
      <c r="GCE134" s="19"/>
      <c r="GCF134" s="19"/>
      <c r="GCG134" s="19"/>
      <c r="GCH134" s="19"/>
      <c r="GCI134" s="19"/>
      <c r="GCJ134" s="19"/>
      <c r="GCK134" s="19"/>
      <c r="GCL134" s="19"/>
      <c r="GCM134" s="19"/>
      <c r="GCN134" s="19"/>
      <c r="GCO134" s="19"/>
      <c r="GCP134" s="19"/>
      <c r="GCQ134" s="19"/>
      <c r="GCR134" s="19"/>
      <c r="GCS134" s="19"/>
      <c r="GCT134" s="19"/>
      <c r="GCU134" s="19"/>
      <c r="GCV134" s="19"/>
      <c r="GCW134" s="19"/>
      <c r="GCX134" s="19"/>
      <c r="GCY134" s="19"/>
      <c r="GCZ134" s="19"/>
      <c r="GDA134" s="19"/>
      <c r="GDB134" s="19"/>
      <c r="GDC134" s="19"/>
      <c r="GDD134" s="19"/>
      <c r="GDE134" s="19"/>
      <c r="GDF134" s="19"/>
      <c r="GDG134" s="19"/>
      <c r="GDH134" s="19"/>
      <c r="GDI134" s="19"/>
      <c r="GDJ134" s="19"/>
      <c r="GDK134" s="19"/>
      <c r="GDL134" s="19"/>
      <c r="GDM134" s="19"/>
      <c r="GDN134" s="19"/>
      <c r="GDO134" s="19"/>
      <c r="GDP134" s="19"/>
      <c r="GDQ134" s="19"/>
      <c r="GDR134" s="19"/>
      <c r="GDS134" s="19"/>
      <c r="GDT134" s="19"/>
      <c r="GDU134" s="19"/>
      <c r="GDV134" s="19"/>
      <c r="GDW134" s="19"/>
      <c r="GDX134" s="19"/>
      <c r="GDY134" s="19"/>
      <c r="GDZ134" s="19"/>
      <c r="GEA134" s="19"/>
      <c r="GEB134" s="19"/>
      <c r="GEC134" s="19"/>
      <c r="GED134" s="19"/>
      <c r="GEE134" s="19"/>
      <c r="GEF134" s="19"/>
      <c r="GEG134" s="19"/>
      <c r="GEH134" s="19"/>
      <c r="GEI134" s="19"/>
      <c r="GEJ134" s="19"/>
      <c r="GEK134" s="19"/>
      <c r="GEL134" s="19"/>
      <c r="GEM134" s="19"/>
      <c r="GEN134" s="19"/>
      <c r="GEO134" s="19"/>
      <c r="GEP134" s="19"/>
      <c r="GEQ134" s="19"/>
      <c r="GER134" s="19"/>
      <c r="GES134" s="19"/>
      <c r="GET134" s="19"/>
      <c r="GEU134" s="19"/>
      <c r="GEV134" s="19"/>
      <c r="GEW134" s="19"/>
      <c r="GEX134" s="19"/>
      <c r="GEY134" s="19"/>
      <c r="GEZ134" s="19"/>
      <c r="GFA134" s="19"/>
      <c r="GFB134" s="19"/>
      <c r="GFC134" s="19"/>
      <c r="GFD134" s="19"/>
      <c r="GFE134" s="19"/>
      <c r="GFF134" s="19"/>
      <c r="GFG134" s="19"/>
      <c r="GFH134" s="19"/>
      <c r="GFI134" s="19"/>
      <c r="GFJ134" s="19"/>
      <c r="GFK134" s="19"/>
      <c r="GFL134" s="19"/>
      <c r="GFM134" s="19"/>
      <c r="GFN134" s="19"/>
      <c r="GFO134" s="19"/>
      <c r="GFP134" s="19"/>
      <c r="GFQ134" s="19"/>
      <c r="GFR134" s="19"/>
      <c r="GFS134" s="19"/>
      <c r="GFT134" s="19"/>
      <c r="GFU134" s="19"/>
      <c r="GFV134" s="19"/>
      <c r="GFW134" s="19"/>
      <c r="GFX134" s="19"/>
      <c r="GFY134" s="19"/>
      <c r="GFZ134" s="19"/>
      <c r="GGA134" s="19"/>
      <c r="GGB134" s="19"/>
      <c r="GGC134" s="19"/>
      <c r="GGD134" s="19"/>
      <c r="GGE134" s="19"/>
      <c r="GGF134" s="19"/>
      <c r="GGG134" s="19"/>
      <c r="GGH134" s="19"/>
      <c r="GGI134" s="19"/>
      <c r="GGJ134" s="19"/>
      <c r="GGK134" s="19"/>
      <c r="GGL134" s="19"/>
      <c r="GGM134" s="19"/>
      <c r="GGN134" s="19"/>
      <c r="GGO134" s="19"/>
      <c r="GGP134" s="19"/>
      <c r="GGQ134" s="19"/>
      <c r="GGR134" s="19"/>
      <c r="GGS134" s="19"/>
      <c r="GGT134" s="19"/>
      <c r="GGU134" s="19"/>
      <c r="GGV134" s="19"/>
      <c r="GGW134" s="19"/>
      <c r="GGX134" s="19"/>
      <c r="GGY134" s="19"/>
      <c r="GGZ134" s="19"/>
      <c r="GHA134" s="19"/>
      <c r="GHB134" s="19"/>
      <c r="GHC134" s="19"/>
      <c r="GHD134" s="19"/>
      <c r="GHE134" s="19"/>
      <c r="GHF134" s="19"/>
      <c r="GHG134" s="19"/>
      <c r="GHH134" s="19"/>
      <c r="GHI134" s="19"/>
      <c r="GHJ134" s="19"/>
      <c r="GHK134" s="19"/>
      <c r="GHL134" s="19"/>
      <c r="GHM134" s="19"/>
      <c r="GHN134" s="19"/>
      <c r="GHO134" s="19"/>
      <c r="GHP134" s="19"/>
      <c r="GHQ134" s="19"/>
      <c r="GHR134" s="19"/>
      <c r="GHS134" s="19"/>
      <c r="GHT134" s="19"/>
      <c r="GHU134" s="19"/>
      <c r="GHV134" s="19"/>
      <c r="GHW134" s="19"/>
      <c r="GHX134" s="19"/>
      <c r="GHY134" s="19"/>
      <c r="GHZ134" s="19"/>
      <c r="GIA134" s="19"/>
      <c r="GIB134" s="19"/>
      <c r="GIC134" s="19"/>
      <c r="GID134" s="19"/>
      <c r="GIE134" s="19"/>
      <c r="GIF134" s="19"/>
      <c r="GIG134" s="19"/>
      <c r="GIH134" s="19"/>
      <c r="GII134" s="19"/>
      <c r="GIJ134" s="19"/>
      <c r="GIK134" s="19"/>
      <c r="GIL134" s="19"/>
      <c r="GIM134" s="19"/>
      <c r="GIN134" s="19"/>
      <c r="GIO134" s="19"/>
      <c r="GIP134" s="19"/>
      <c r="GIQ134" s="19"/>
      <c r="GIR134" s="19"/>
      <c r="GIS134" s="19"/>
      <c r="GIT134" s="19"/>
      <c r="GIU134" s="19"/>
      <c r="GIV134" s="19"/>
      <c r="GIW134" s="19"/>
      <c r="GIX134" s="19"/>
      <c r="GIY134" s="19"/>
      <c r="GIZ134" s="19"/>
      <c r="GJA134" s="19"/>
      <c r="GJB134" s="19"/>
      <c r="GJC134" s="19"/>
      <c r="GJD134" s="19"/>
      <c r="GJE134" s="19"/>
      <c r="GJF134" s="19"/>
      <c r="GJG134" s="19"/>
      <c r="GJH134" s="19"/>
      <c r="GJI134" s="19"/>
      <c r="GJJ134" s="19"/>
      <c r="GJK134" s="19"/>
      <c r="GJL134" s="19"/>
      <c r="GJM134" s="19"/>
      <c r="GJN134" s="19"/>
      <c r="GJO134" s="19"/>
      <c r="GJP134" s="19"/>
      <c r="GJQ134" s="19"/>
      <c r="GJR134" s="19"/>
      <c r="GJS134" s="19"/>
      <c r="GJT134" s="19"/>
      <c r="GJU134" s="19"/>
      <c r="GJV134" s="19"/>
      <c r="GJW134" s="19"/>
      <c r="GJX134" s="19"/>
      <c r="GJY134" s="19"/>
      <c r="GJZ134" s="19"/>
      <c r="GKA134" s="19"/>
      <c r="GKB134" s="19"/>
      <c r="GKC134" s="19"/>
      <c r="GKD134" s="19"/>
      <c r="GKE134" s="19"/>
      <c r="GKF134" s="19"/>
      <c r="GKG134" s="19"/>
      <c r="GKH134" s="19"/>
      <c r="GKI134" s="19"/>
      <c r="GKJ134" s="19"/>
      <c r="GKK134" s="19"/>
      <c r="GKL134" s="19"/>
      <c r="GKM134" s="19"/>
      <c r="GKN134" s="19"/>
      <c r="GKO134" s="19"/>
      <c r="GKP134" s="19"/>
      <c r="GKQ134" s="19"/>
      <c r="GKR134" s="19"/>
      <c r="GKS134" s="19"/>
      <c r="GKT134" s="19"/>
      <c r="GKU134" s="19"/>
      <c r="GKV134" s="19"/>
      <c r="GKW134" s="19"/>
      <c r="GKX134" s="19"/>
      <c r="GKY134" s="19"/>
      <c r="GKZ134" s="19"/>
      <c r="GLA134" s="19"/>
      <c r="GLB134" s="19"/>
      <c r="GLC134" s="19"/>
      <c r="GLD134" s="19"/>
      <c r="GLE134" s="19"/>
      <c r="GLF134" s="19"/>
      <c r="GLG134" s="19"/>
      <c r="GLH134" s="19"/>
      <c r="GLI134" s="19"/>
      <c r="GLJ134" s="19"/>
      <c r="GLK134" s="19"/>
      <c r="GLL134" s="19"/>
      <c r="GLM134" s="19"/>
      <c r="GLN134" s="19"/>
      <c r="GLO134" s="19"/>
      <c r="GLP134" s="19"/>
      <c r="GLQ134" s="19"/>
      <c r="GLR134" s="19"/>
      <c r="GLS134" s="19"/>
      <c r="GLT134" s="19"/>
      <c r="GLU134" s="19"/>
      <c r="GLV134" s="19"/>
      <c r="GLW134" s="19"/>
      <c r="GLX134" s="19"/>
      <c r="GLY134" s="19"/>
      <c r="GLZ134" s="19"/>
      <c r="GMA134" s="19"/>
      <c r="GMB134" s="19"/>
      <c r="GMC134" s="19"/>
      <c r="GMD134" s="19"/>
      <c r="GME134" s="19"/>
      <c r="GMF134" s="19"/>
      <c r="GMG134" s="19"/>
      <c r="GMH134" s="19"/>
      <c r="GMI134" s="19"/>
      <c r="GMJ134" s="19"/>
      <c r="GMK134" s="19"/>
      <c r="GML134" s="19"/>
      <c r="GMM134" s="19"/>
      <c r="GMN134" s="19"/>
      <c r="GMO134" s="19"/>
      <c r="GMP134" s="19"/>
      <c r="GMQ134" s="19"/>
      <c r="GMR134" s="19"/>
      <c r="GMS134" s="19"/>
      <c r="GMT134" s="19"/>
      <c r="GMU134" s="19"/>
      <c r="GMV134" s="19"/>
      <c r="GMW134" s="19"/>
      <c r="GMX134" s="19"/>
      <c r="GMY134" s="19"/>
      <c r="GMZ134" s="19"/>
      <c r="GNA134" s="19"/>
      <c r="GNB134" s="19"/>
      <c r="GNC134" s="19"/>
      <c r="GND134" s="19"/>
      <c r="GNE134" s="19"/>
      <c r="GNF134" s="19"/>
      <c r="GNG134" s="19"/>
      <c r="GNH134" s="19"/>
      <c r="GNI134" s="19"/>
      <c r="GNJ134" s="19"/>
      <c r="GNK134" s="19"/>
      <c r="GNL134" s="19"/>
      <c r="GNM134" s="19"/>
      <c r="GNN134" s="19"/>
      <c r="GNO134" s="19"/>
      <c r="GNP134" s="19"/>
      <c r="GNQ134" s="19"/>
      <c r="GNR134" s="19"/>
      <c r="GNS134" s="19"/>
      <c r="GNT134" s="19"/>
      <c r="GNU134" s="19"/>
      <c r="GNV134" s="19"/>
      <c r="GNW134" s="19"/>
      <c r="GNX134" s="19"/>
      <c r="GNY134" s="19"/>
      <c r="GNZ134" s="19"/>
      <c r="GOA134" s="19"/>
      <c r="GOB134" s="19"/>
      <c r="GOC134" s="19"/>
      <c r="GOD134" s="19"/>
      <c r="GOE134" s="19"/>
      <c r="GOF134" s="19"/>
      <c r="GOG134" s="19"/>
      <c r="GOH134" s="19"/>
      <c r="GOI134" s="19"/>
      <c r="GOJ134" s="19"/>
      <c r="GOK134" s="19"/>
      <c r="GOL134" s="19"/>
      <c r="GOM134" s="19"/>
      <c r="GON134" s="19"/>
      <c r="GOO134" s="19"/>
      <c r="GOP134" s="19"/>
      <c r="GOQ134" s="19"/>
      <c r="GOR134" s="19"/>
      <c r="GOS134" s="19"/>
      <c r="GOT134" s="19"/>
      <c r="GOU134" s="19"/>
      <c r="GOV134" s="19"/>
      <c r="GOW134" s="19"/>
      <c r="GOX134" s="19"/>
      <c r="GOY134" s="19"/>
      <c r="GOZ134" s="19"/>
      <c r="GPA134" s="19"/>
      <c r="GPB134" s="19"/>
      <c r="GPC134" s="19"/>
      <c r="GPD134" s="19"/>
      <c r="GPE134" s="19"/>
      <c r="GPF134" s="19"/>
      <c r="GPG134" s="19"/>
      <c r="GPH134" s="19"/>
      <c r="GPI134" s="19"/>
      <c r="GPJ134" s="19"/>
      <c r="GPK134" s="19"/>
      <c r="GPL134" s="19"/>
      <c r="GPM134" s="19"/>
      <c r="GPN134" s="19"/>
      <c r="GPO134" s="19"/>
      <c r="GPP134" s="19"/>
      <c r="GPQ134" s="19"/>
      <c r="GPR134" s="19"/>
      <c r="GPS134" s="19"/>
      <c r="GPT134" s="19"/>
      <c r="GPU134" s="19"/>
      <c r="GPV134" s="19"/>
      <c r="GPW134" s="19"/>
      <c r="GPX134" s="19"/>
      <c r="GPY134" s="19"/>
      <c r="GPZ134" s="19"/>
      <c r="GQA134" s="19"/>
      <c r="GQB134" s="19"/>
      <c r="GQC134" s="19"/>
      <c r="GQD134" s="19"/>
      <c r="GQE134" s="19"/>
      <c r="GQF134" s="19"/>
      <c r="GQG134" s="19"/>
      <c r="GQH134" s="19"/>
      <c r="GQI134" s="19"/>
      <c r="GQJ134" s="19"/>
      <c r="GQK134" s="19"/>
      <c r="GQL134" s="19"/>
      <c r="GQM134" s="19"/>
      <c r="GQN134" s="19"/>
      <c r="GQO134" s="19"/>
      <c r="GQP134" s="19"/>
      <c r="GQQ134" s="19"/>
      <c r="GQR134" s="19"/>
      <c r="GQS134" s="19"/>
      <c r="GQT134" s="19"/>
      <c r="GQU134" s="19"/>
      <c r="GQV134" s="19"/>
      <c r="GQW134" s="19"/>
      <c r="GQX134" s="19"/>
      <c r="GQY134" s="19"/>
      <c r="GQZ134" s="19"/>
      <c r="GRA134" s="19"/>
      <c r="GRB134" s="19"/>
      <c r="GRC134" s="19"/>
      <c r="GRD134" s="19"/>
      <c r="GRE134" s="19"/>
      <c r="GRF134" s="19"/>
      <c r="GRG134" s="19"/>
      <c r="GRH134" s="19"/>
      <c r="GRI134" s="19"/>
      <c r="GRJ134" s="19"/>
      <c r="GRK134" s="19"/>
      <c r="GRL134" s="19"/>
      <c r="GRM134" s="19"/>
      <c r="GRN134" s="19"/>
      <c r="GRO134" s="19"/>
      <c r="GRP134" s="19"/>
      <c r="GRQ134" s="19"/>
      <c r="GRR134" s="19"/>
      <c r="GRS134" s="19"/>
      <c r="GRT134" s="19"/>
      <c r="GRU134" s="19"/>
      <c r="GRV134" s="19"/>
      <c r="GRW134" s="19"/>
      <c r="GRX134" s="19"/>
      <c r="GRY134" s="19"/>
      <c r="GRZ134" s="19"/>
      <c r="GSA134" s="19"/>
      <c r="GSB134" s="19"/>
      <c r="GSC134" s="19"/>
      <c r="GSD134" s="19"/>
      <c r="GSE134" s="19"/>
      <c r="GSF134" s="19"/>
      <c r="GSG134" s="19"/>
      <c r="GSH134" s="19"/>
      <c r="GSI134" s="19"/>
      <c r="GSJ134" s="19"/>
      <c r="GSK134" s="19"/>
      <c r="GSL134" s="19"/>
      <c r="GSM134" s="19"/>
      <c r="GSN134" s="19"/>
      <c r="GSO134" s="19"/>
      <c r="GSP134" s="19"/>
      <c r="GSQ134" s="19"/>
      <c r="GSR134" s="19"/>
      <c r="GSS134" s="19"/>
      <c r="GST134" s="19"/>
      <c r="GSU134" s="19"/>
      <c r="GSV134" s="19"/>
      <c r="GSW134" s="19"/>
      <c r="GSX134" s="19"/>
      <c r="GSY134" s="19"/>
      <c r="GSZ134" s="19"/>
      <c r="GTA134" s="19"/>
      <c r="GTB134" s="19"/>
      <c r="GTC134" s="19"/>
      <c r="GTD134" s="19"/>
      <c r="GTE134" s="19"/>
      <c r="GTF134" s="19"/>
      <c r="GTG134" s="19"/>
      <c r="GTH134" s="19"/>
      <c r="GTI134" s="19"/>
      <c r="GTJ134" s="19"/>
      <c r="GTK134" s="19"/>
      <c r="GTL134" s="19"/>
      <c r="GTM134" s="19"/>
      <c r="GTN134" s="19"/>
      <c r="GTO134" s="19"/>
      <c r="GTP134" s="19"/>
      <c r="GTQ134" s="19"/>
      <c r="GTR134" s="19"/>
      <c r="GTS134" s="19"/>
      <c r="GTT134" s="19"/>
      <c r="GTU134" s="19"/>
      <c r="GTV134" s="19"/>
      <c r="GTW134" s="19"/>
      <c r="GTX134" s="19"/>
      <c r="GTY134" s="19"/>
      <c r="GTZ134" s="19"/>
      <c r="GUA134" s="19"/>
      <c r="GUB134" s="19"/>
      <c r="GUC134" s="19"/>
      <c r="GUD134" s="19"/>
      <c r="GUE134" s="19"/>
      <c r="GUF134" s="19"/>
      <c r="GUG134" s="19"/>
      <c r="GUH134" s="19"/>
      <c r="GUI134" s="19"/>
      <c r="GUJ134" s="19"/>
      <c r="GUK134" s="19"/>
      <c r="GUL134" s="19"/>
      <c r="GUM134" s="19"/>
      <c r="GUN134" s="19"/>
      <c r="GUO134" s="19"/>
      <c r="GUP134" s="19"/>
      <c r="GUQ134" s="19"/>
      <c r="GUR134" s="19"/>
      <c r="GUS134" s="19"/>
      <c r="GUT134" s="19"/>
      <c r="GUU134" s="19"/>
      <c r="GUV134" s="19"/>
      <c r="GUW134" s="19"/>
      <c r="GUX134" s="19"/>
      <c r="GUY134" s="19"/>
      <c r="GUZ134" s="19"/>
      <c r="GVA134" s="19"/>
      <c r="GVB134" s="19"/>
      <c r="GVC134" s="19"/>
      <c r="GVD134" s="19"/>
      <c r="GVE134" s="19"/>
      <c r="GVF134" s="19"/>
      <c r="GVG134" s="19"/>
      <c r="GVH134" s="19"/>
      <c r="GVI134" s="19"/>
      <c r="GVJ134" s="19"/>
      <c r="GVK134" s="19"/>
      <c r="GVL134" s="19"/>
      <c r="GVM134" s="19"/>
      <c r="GVN134" s="19"/>
      <c r="GVO134" s="19"/>
      <c r="GVP134" s="19"/>
      <c r="GVQ134" s="19"/>
      <c r="GVR134" s="19"/>
      <c r="GVS134" s="19"/>
      <c r="GVT134" s="19"/>
      <c r="GVU134" s="19"/>
      <c r="GVV134" s="19"/>
      <c r="GVW134" s="19"/>
      <c r="GVX134" s="19"/>
      <c r="GVY134" s="19"/>
      <c r="GVZ134" s="19"/>
      <c r="GWA134" s="19"/>
      <c r="GWB134" s="19"/>
      <c r="GWC134" s="19"/>
      <c r="GWD134" s="19"/>
      <c r="GWE134" s="19"/>
      <c r="GWF134" s="19"/>
      <c r="GWG134" s="19"/>
      <c r="GWH134" s="19"/>
      <c r="GWI134" s="19"/>
      <c r="GWJ134" s="19"/>
      <c r="GWK134" s="19"/>
      <c r="GWL134" s="19"/>
      <c r="GWM134" s="19"/>
      <c r="GWN134" s="19"/>
      <c r="GWO134" s="19"/>
      <c r="GWP134" s="19"/>
      <c r="GWQ134" s="19"/>
      <c r="GWR134" s="19"/>
      <c r="GWS134" s="19"/>
      <c r="GWT134" s="19"/>
      <c r="GWU134" s="19"/>
      <c r="GWV134" s="19"/>
      <c r="GWW134" s="19"/>
      <c r="GWX134" s="19"/>
      <c r="GWY134" s="19"/>
      <c r="GWZ134" s="19"/>
      <c r="GXA134" s="19"/>
      <c r="GXB134" s="19"/>
      <c r="GXC134" s="19"/>
      <c r="GXD134" s="19"/>
      <c r="GXE134" s="19"/>
      <c r="GXF134" s="19"/>
      <c r="GXG134" s="19"/>
      <c r="GXH134" s="19"/>
      <c r="GXI134" s="19"/>
      <c r="GXJ134" s="19"/>
      <c r="GXK134" s="19"/>
      <c r="GXL134" s="19"/>
      <c r="GXM134" s="19"/>
      <c r="GXN134" s="19"/>
      <c r="GXO134" s="19"/>
      <c r="GXP134" s="19"/>
      <c r="GXQ134" s="19"/>
      <c r="GXR134" s="19"/>
      <c r="GXS134" s="19"/>
      <c r="GXT134" s="19"/>
      <c r="GXU134" s="19"/>
      <c r="GXV134" s="19"/>
      <c r="GXW134" s="19"/>
      <c r="GXX134" s="19"/>
      <c r="GXY134" s="19"/>
      <c r="GXZ134" s="19"/>
      <c r="GYA134" s="19"/>
      <c r="GYB134" s="19"/>
      <c r="GYC134" s="19"/>
      <c r="GYD134" s="19"/>
      <c r="GYE134" s="19"/>
      <c r="GYF134" s="19"/>
      <c r="GYG134" s="19"/>
      <c r="GYH134" s="19"/>
      <c r="GYI134" s="19"/>
      <c r="GYJ134" s="19"/>
      <c r="GYK134" s="19"/>
      <c r="GYL134" s="19"/>
      <c r="GYM134" s="19"/>
      <c r="GYN134" s="19"/>
      <c r="GYO134" s="19"/>
      <c r="GYP134" s="19"/>
      <c r="GYQ134" s="19"/>
      <c r="GYR134" s="19"/>
      <c r="GYS134" s="19"/>
      <c r="GYT134" s="19"/>
      <c r="GYU134" s="19"/>
      <c r="GYV134" s="19"/>
      <c r="GYW134" s="19"/>
      <c r="GYX134" s="19"/>
      <c r="GYY134" s="19"/>
      <c r="GYZ134" s="19"/>
      <c r="GZA134" s="19"/>
      <c r="GZB134" s="19"/>
      <c r="GZC134" s="19"/>
      <c r="GZD134" s="19"/>
      <c r="GZE134" s="19"/>
      <c r="GZF134" s="19"/>
      <c r="GZG134" s="19"/>
      <c r="GZH134" s="19"/>
      <c r="GZI134" s="19"/>
      <c r="GZJ134" s="19"/>
      <c r="GZK134" s="19"/>
      <c r="GZL134" s="19"/>
      <c r="GZM134" s="19"/>
      <c r="GZN134" s="19"/>
      <c r="GZO134" s="19"/>
      <c r="GZP134" s="19"/>
      <c r="GZQ134" s="19"/>
      <c r="GZR134" s="19"/>
      <c r="GZS134" s="19"/>
      <c r="GZT134" s="19"/>
      <c r="GZU134" s="19"/>
      <c r="GZV134" s="19"/>
      <c r="GZW134" s="19"/>
      <c r="GZX134" s="19"/>
      <c r="GZY134" s="19"/>
      <c r="GZZ134" s="19"/>
      <c r="HAA134" s="19"/>
      <c r="HAB134" s="19"/>
      <c r="HAC134" s="19"/>
      <c r="HAD134" s="19"/>
      <c r="HAE134" s="19"/>
      <c r="HAF134" s="19"/>
      <c r="HAG134" s="19"/>
      <c r="HAH134" s="19"/>
      <c r="HAI134" s="19"/>
      <c r="HAJ134" s="19"/>
      <c r="HAK134" s="19"/>
      <c r="HAL134" s="19"/>
      <c r="HAM134" s="19"/>
      <c r="HAN134" s="19"/>
      <c r="HAO134" s="19"/>
      <c r="HAP134" s="19"/>
      <c r="HAQ134" s="19"/>
      <c r="HAR134" s="19"/>
      <c r="HAS134" s="19"/>
      <c r="HAT134" s="19"/>
      <c r="HAU134" s="19"/>
      <c r="HAV134" s="19"/>
      <c r="HAW134" s="19"/>
      <c r="HAX134" s="19"/>
      <c r="HAY134" s="19"/>
      <c r="HAZ134" s="19"/>
      <c r="HBA134" s="19"/>
      <c r="HBB134" s="19"/>
      <c r="HBC134" s="19"/>
      <c r="HBD134" s="19"/>
      <c r="HBE134" s="19"/>
      <c r="HBF134" s="19"/>
      <c r="HBG134" s="19"/>
      <c r="HBH134" s="19"/>
      <c r="HBI134" s="19"/>
      <c r="HBJ134" s="19"/>
      <c r="HBK134" s="19"/>
      <c r="HBL134" s="19"/>
      <c r="HBM134" s="19"/>
      <c r="HBN134" s="19"/>
      <c r="HBO134" s="19"/>
      <c r="HBP134" s="19"/>
      <c r="HBQ134" s="19"/>
      <c r="HBR134" s="19"/>
      <c r="HBS134" s="19"/>
      <c r="HBT134" s="19"/>
      <c r="HBU134" s="19"/>
      <c r="HBV134" s="19"/>
      <c r="HBW134" s="19"/>
      <c r="HBX134" s="19"/>
      <c r="HBY134" s="19"/>
      <c r="HBZ134" s="19"/>
      <c r="HCA134" s="19"/>
      <c r="HCB134" s="19"/>
      <c r="HCC134" s="19"/>
      <c r="HCD134" s="19"/>
      <c r="HCE134" s="19"/>
      <c r="HCF134" s="19"/>
      <c r="HCG134" s="19"/>
      <c r="HCH134" s="19"/>
      <c r="HCI134" s="19"/>
      <c r="HCJ134" s="19"/>
      <c r="HCK134" s="19"/>
      <c r="HCL134" s="19"/>
      <c r="HCM134" s="19"/>
      <c r="HCN134" s="19"/>
      <c r="HCO134" s="19"/>
      <c r="HCP134" s="19"/>
      <c r="HCQ134" s="19"/>
      <c r="HCR134" s="19"/>
      <c r="HCS134" s="19"/>
      <c r="HCT134" s="19"/>
      <c r="HCU134" s="19"/>
      <c r="HCV134" s="19"/>
      <c r="HCW134" s="19"/>
      <c r="HCX134" s="19"/>
      <c r="HCY134" s="19"/>
      <c r="HCZ134" s="19"/>
      <c r="HDA134" s="19"/>
      <c r="HDB134" s="19"/>
      <c r="HDC134" s="19"/>
      <c r="HDD134" s="19"/>
      <c r="HDE134" s="19"/>
      <c r="HDF134" s="19"/>
      <c r="HDG134" s="19"/>
      <c r="HDH134" s="19"/>
      <c r="HDI134" s="19"/>
      <c r="HDJ134" s="19"/>
      <c r="HDK134" s="19"/>
      <c r="HDL134" s="19"/>
      <c r="HDM134" s="19"/>
      <c r="HDN134" s="19"/>
      <c r="HDO134" s="19"/>
      <c r="HDP134" s="19"/>
      <c r="HDQ134" s="19"/>
      <c r="HDR134" s="19"/>
      <c r="HDS134" s="19"/>
      <c r="HDT134" s="19"/>
      <c r="HDU134" s="19"/>
      <c r="HDV134" s="19"/>
      <c r="HDW134" s="19"/>
      <c r="HDX134" s="19"/>
      <c r="HDY134" s="19"/>
      <c r="HDZ134" s="19"/>
      <c r="HEA134" s="19"/>
      <c r="HEB134" s="19"/>
      <c r="HEC134" s="19"/>
      <c r="HED134" s="19"/>
      <c r="HEE134" s="19"/>
      <c r="HEF134" s="19"/>
      <c r="HEG134" s="19"/>
      <c r="HEH134" s="19"/>
      <c r="HEI134" s="19"/>
      <c r="HEJ134" s="19"/>
      <c r="HEK134" s="19"/>
      <c r="HEL134" s="19"/>
      <c r="HEM134" s="19"/>
      <c r="HEN134" s="19"/>
      <c r="HEO134" s="19"/>
      <c r="HEP134" s="19"/>
      <c r="HEQ134" s="19"/>
      <c r="HER134" s="19"/>
      <c r="HES134" s="19"/>
      <c r="HET134" s="19"/>
      <c r="HEU134" s="19"/>
      <c r="HEV134" s="19"/>
      <c r="HEW134" s="19"/>
      <c r="HEX134" s="19"/>
      <c r="HEY134" s="19"/>
      <c r="HEZ134" s="19"/>
      <c r="HFA134" s="19"/>
      <c r="HFB134" s="19"/>
      <c r="HFC134" s="19"/>
      <c r="HFD134" s="19"/>
      <c r="HFE134" s="19"/>
      <c r="HFF134" s="19"/>
      <c r="HFG134" s="19"/>
      <c r="HFH134" s="19"/>
      <c r="HFI134" s="19"/>
      <c r="HFJ134" s="19"/>
      <c r="HFK134" s="19"/>
      <c r="HFL134" s="19"/>
      <c r="HFM134" s="19"/>
      <c r="HFN134" s="19"/>
      <c r="HFO134" s="19"/>
      <c r="HFP134" s="19"/>
      <c r="HFQ134" s="19"/>
      <c r="HFR134" s="19"/>
      <c r="HFS134" s="19"/>
      <c r="HFT134" s="19"/>
      <c r="HFU134" s="19"/>
      <c r="HFV134" s="19"/>
      <c r="HFW134" s="19"/>
      <c r="HFX134" s="19"/>
      <c r="HFY134" s="19"/>
      <c r="HFZ134" s="19"/>
      <c r="HGA134" s="19"/>
      <c r="HGB134" s="19"/>
      <c r="HGC134" s="19"/>
      <c r="HGD134" s="19"/>
      <c r="HGE134" s="19"/>
      <c r="HGF134" s="19"/>
      <c r="HGG134" s="19"/>
      <c r="HGH134" s="19"/>
      <c r="HGI134" s="19"/>
      <c r="HGJ134" s="19"/>
      <c r="HGK134" s="19"/>
      <c r="HGL134" s="19"/>
      <c r="HGM134" s="19"/>
      <c r="HGN134" s="19"/>
      <c r="HGO134" s="19"/>
      <c r="HGP134" s="19"/>
      <c r="HGQ134" s="19"/>
      <c r="HGR134" s="19"/>
      <c r="HGS134" s="19"/>
      <c r="HGT134" s="19"/>
      <c r="HGU134" s="19"/>
      <c r="HGV134" s="19"/>
      <c r="HGW134" s="19"/>
      <c r="HGX134" s="19"/>
      <c r="HGY134" s="19"/>
      <c r="HGZ134" s="19"/>
      <c r="HHA134" s="19"/>
      <c r="HHB134" s="19"/>
      <c r="HHC134" s="19"/>
      <c r="HHD134" s="19"/>
      <c r="HHE134" s="19"/>
      <c r="HHF134" s="19"/>
      <c r="HHG134" s="19"/>
      <c r="HHH134" s="19"/>
      <c r="HHI134" s="19"/>
      <c r="HHJ134" s="19"/>
      <c r="HHK134" s="19"/>
      <c r="HHL134" s="19"/>
      <c r="HHM134" s="19"/>
      <c r="HHN134" s="19"/>
      <c r="HHO134" s="19"/>
      <c r="HHP134" s="19"/>
      <c r="HHQ134" s="19"/>
      <c r="HHR134" s="19"/>
      <c r="HHS134" s="19"/>
      <c r="HHT134" s="19"/>
      <c r="HHU134" s="19"/>
      <c r="HHV134" s="19"/>
      <c r="HHW134" s="19"/>
      <c r="HHX134" s="19"/>
      <c r="HHY134" s="19"/>
      <c r="HHZ134" s="19"/>
      <c r="HIA134" s="19"/>
      <c r="HIB134" s="19"/>
      <c r="HIC134" s="19"/>
      <c r="HID134" s="19"/>
      <c r="HIE134" s="19"/>
      <c r="HIF134" s="19"/>
      <c r="HIG134" s="19"/>
      <c r="HIH134" s="19"/>
      <c r="HII134" s="19"/>
      <c r="HIJ134" s="19"/>
      <c r="HIK134" s="19"/>
      <c r="HIL134" s="19"/>
      <c r="HIM134" s="19"/>
      <c r="HIN134" s="19"/>
      <c r="HIO134" s="19"/>
      <c r="HIP134" s="19"/>
      <c r="HIQ134" s="19"/>
      <c r="HIR134" s="19"/>
      <c r="HIS134" s="19"/>
      <c r="HIT134" s="19"/>
      <c r="HIU134" s="19"/>
      <c r="HIV134" s="19"/>
      <c r="HIW134" s="19"/>
      <c r="HIX134" s="19"/>
      <c r="HIY134" s="19"/>
      <c r="HIZ134" s="19"/>
      <c r="HJA134" s="19"/>
      <c r="HJB134" s="19"/>
      <c r="HJC134" s="19"/>
      <c r="HJD134" s="19"/>
      <c r="HJE134" s="19"/>
      <c r="HJF134" s="19"/>
      <c r="HJG134" s="19"/>
      <c r="HJH134" s="19"/>
      <c r="HJI134" s="19"/>
      <c r="HJJ134" s="19"/>
      <c r="HJK134" s="19"/>
      <c r="HJL134" s="19"/>
      <c r="HJM134" s="19"/>
      <c r="HJN134" s="19"/>
      <c r="HJO134" s="19"/>
      <c r="HJP134" s="19"/>
      <c r="HJQ134" s="19"/>
      <c r="HJR134" s="19"/>
      <c r="HJS134" s="19"/>
      <c r="HJT134" s="19"/>
      <c r="HJU134" s="19"/>
      <c r="HJV134" s="19"/>
      <c r="HJW134" s="19"/>
      <c r="HJX134" s="19"/>
      <c r="HJY134" s="19"/>
      <c r="HJZ134" s="19"/>
      <c r="HKA134" s="19"/>
      <c r="HKB134" s="19"/>
      <c r="HKC134" s="19"/>
      <c r="HKD134" s="19"/>
      <c r="HKE134" s="19"/>
      <c r="HKF134" s="19"/>
      <c r="HKG134" s="19"/>
      <c r="HKH134" s="19"/>
      <c r="HKI134" s="19"/>
      <c r="HKJ134" s="19"/>
      <c r="HKK134" s="19"/>
      <c r="HKL134" s="19"/>
      <c r="HKM134" s="19"/>
      <c r="HKN134" s="19"/>
      <c r="HKO134" s="19"/>
      <c r="HKP134" s="19"/>
      <c r="HKQ134" s="19"/>
      <c r="HKR134" s="19"/>
      <c r="HKS134" s="19"/>
      <c r="HKT134" s="19"/>
      <c r="HKU134" s="19"/>
      <c r="HKV134" s="19"/>
      <c r="HKW134" s="19"/>
      <c r="HKX134" s="19"/>
      <c r="HKY134" s="19"/>
      <c r="HKZ134" s="19"/>
      <c r="HLA134" s="19"/>
      <c r="HLB134" s="19"/>
      <c r="HLC134" s="19"/>
      <c r="HLD134" s="19"/>
      <c r="HLE134" s="19"/>
      <c r="HLF134" s="19"/>
      <c r="HLG134" s="19"/>
      <c r="HLH134" s="19"/>
      <c r="HLI134" s="19"/>
      <c r="HLJ134" s="19"/>
      <c r="HLK134" s="19"/>
      <c r="HLL134" s="19"/>
      <c r="HLM134" s="19"/>
      <c r="HLN134" s="19"/>
      <c r="HLO134" s="19"/>
      <c r="HLP134" s="19"/>
      <c r="HLQ134" s="19"/>
      <c r="HLR134" s="19"/>
      <c r="HLS134" s="19"/>
      <c r="HLT134" s="19"/>
      <c r="HLU134" s="19"/>
      <c r="HLV134" s="19"/>
      <c r="HLW134" s="19"/>
      <c r="HLX134" s="19"/>
      <c r="HLY134" s="19"/>
      <c r="HLZ134" s="19"/>
      <c r="HMA134" s="19"/>
      <c r="HMB134" s="19"/>
      <c r="HMC134" s="19"/>
      <c r="HMD134" s="19"/>
      <c r="HME134" s="19"/>
      <c r="HMF134" s="19"/>
      <c r="HMG134" s="19"/>
      <c r="HMH134" s="19"/>
      <c r="HMI134" s="19"/>
      <c r="HMJ134" s="19"/>
      <c r="HMK134" s="19"/>
      <c r="HML134" s="19"/>
      <c r="HMM134" s="19"/>
      <c r="HMN134" s="19"/>
      <c r="HMO134" s="19"/>
      <c r="HMP134" s="19"/>
      <c r="HMQ134" s="19"/>
      <c r="HMR134" s="19"/>
      <c r="HMS134" s="19"/>
      <c r="HMT134" s="19"/>
      <c r="HMU134" s="19"/>
      <c r="HMV134" s="19"/>
      <c r="HMW134" s="19"/>
      <c r="HMX134" s="19"/>
      <c r="HMY134" s="19"/>
      <c r="HMZ134" s="19"/>
      <c r="HNA134" s="19"/>
      <c r="HNB134" s="19"/>
      <c r="HNC134" s="19"/>
      <c r="HND134" s="19"/>
      <c r="HNE134" s="19"/>
      <c r="HNF134" s="19"/>
      <c r="HNG134" s="19"/>
      <c r="HNH134" s="19"/>
      <c r="HNI134" s="19"/>
      <c r="HNJ134" s="19"/>
      <c r="HNK134" s="19"/>
      <c r="HNL134" s="19"/>
      <c r="HNM134" s="19"/>
      <c r="HNN134" s="19"/>
      <c r="HNO134" s="19"/>
      <c r="HNP134" s="19"/>
      <c r="HNQ134" s="19"/>
      <c r="HNR134" s="19"/>
      <c r="HNS134" s="19"/>
      <c r="HNT134" s="19"/>
      <c r="HNU134" s="19"/>
      <c r="HNV134" s="19"/>
      <c r="HNW134" s="19"/>
      <c r="HNX134" s="19"/>
      <c r="HNY134" s="19"/>
      <c r="HNZ134" s="19"/>
      <c r="HOA134" s="19"/>
      <c r="HOB134" s="19"/>
      <c r="HOC134" s="19"/>
      <c r="HOD134" s="19"/>
      <c r="HOE134" s="19"/>
      <c r="HOF134" s="19"/>
      <c r="HOG134" s="19"/>
      <c r="HOH134" s="19"/>
      <c r="HOI134" s="19"/>
      <c r="HOJ134" s="19"/>
      <c r="HOK134" s="19"/>
      <c r="HOL134" s="19"/>
      <c r="HOM134" s="19"/>
      <c r="HON134" s="19"/>
      <c r="HOO134" s="19"/>
      <c r="HOP134" s="19"/>
      <c r="HOQ134" s="19"/>
      <c r="HOR134" s="19"/>
      <c r="HOS134" s="19"/>
      <c r="HOT134" s="19"/>
      <c r="HOU134" s="19"/>
      <c r="HOV134" s="19"/>
      <c r="HOW134" s="19"/>
      <c r="HOX134" s="19"/>
      <c r="HOY134" s="19"/>
      <c r="HOZ134" s="19"/>
      <c r="HPA134" s="19"/>
      <c r="HPB134" s="19"/>
      <c r="HPC134" s="19"/>
      <c r="HPD134" s="19"/>
      <c r="HPE134" s="19"/>
      <c r="HPF134" s="19"/>
      <c r="HPG134" s="19"/>
      <c r="HPH134" s="19"/>
      <c r="HPI134" s="19"/>
      <c r="HPJ134" s="19"/>
      <c r="HPK134" s="19"/>
      <c r="HPL134" s="19"/>
      <c r="HPM134" s="19"/>
      <c r="HPN134" s="19"/>
      <c r="HPO134" s="19"/>
      <c r="HPP134" s="19"/>
      <c r="HPQ134" s="19"/>
      <c r="HPR134" s="19"/>
      <c r="HPS134" s="19"/>
      <c r="HPT134" s="19"/>
      <c r="HPU134" s="19"/>
      <c r="HPV134" s="19"/>
      <c r="HPW134" s="19"/>
      <c r="HPX134" s="19"/>
      <c r="HPY134" s="19"/>
      <c r="HPZ134" s="19"/>
      <c r="HQA134" s="19"/>
      <c r="HQB134" s="19"/>
      <c r="HQC134" s="19"/>
      <c r="HQD134" s="19"/>
      <c r="HQE134" s="19"/>
      <c r="HQF134" s="19"/>
      <c r="HQG134" s="19"/>
      <c r="HQH134" s="19"/>
      <c r="HQI134" s="19"/>
      <c r="HQJ134" s="19"/>
      <c r="HQK134" s="19"/>
      <c r="HQL134" s="19"/>
      <c r="HQM134" s="19"/>
      <c r="HQN134" s="19"/>
      <c r="HQO134" s="19"/>
      <c r="HQP134" s="19"/>
      <c r="HQQ134" s="19"/>
      <c r="HQR134" s="19"/>
      <c r="HQS134" s="19"/>
      <c r="HQT134" s="19"/>
      <c r="HQU134" s="19"/>
      <c r="HQV134" s="19"/>
      <c r="HQW134" s="19"/>
      <c r="HQX134" s="19"/>
      <c r="HQY134" s="19"/>
      <c r="HQZ134" s="19"/>
      <c r="HRA134" s="19"/>
      <c r="HRB134" s="19"/>
      <c r="HRC134" s="19"/>
      <c r="HRD134" s="19"/>
      <c r="HRE134" s="19"/>
      <c r="HRF134" s="19"/>
      <c r="HRG134" s="19"/>
      <c r="HRH134" s="19"/>
      <c r="HRI134" s="19"/>
      <c r="HRJ134" s="19"/>
      <c r="HRK134" s="19"/>
      <c r="HRL134" s="19"/>
      <c r="HRM134" s="19"/>
      <c r="HRN134" s="19"/>
      <c r="HRO134" s="19"/>
      <c r="HRP134" s="19"/>
      <c r="HRQ134" s="19"/>
      <c r="HRR134" s="19"/>
      <c r="HRS134" s="19"/>
      <c r="HRT134" s="19"/>
      <c r="HRU134" s="19"/>
      <c r="HRV134" s="19"/>
      <c r="HRW134" s="19"/>
      <c r="HRX134" s="19"/>
      <c r="HRY134" s="19"/>
      <c r="HRZ134" s="19"/>
      <c r="HSA134" s="19"/>
      <c r="HSB134" s="19"/>
      <c r="HSC134" s="19"/>
      <c r="HSD134" s="19"/>
      <c r="HSE134" s="19"/>
      <c r="HSF134" s="19"/>
      <c r="HSG134" s="19"/>
      <c r="HSH134" s="19"/>
      <c r="HSI134" s="19"/>
      <c r="HSJ134" s="19"/>
      <c r="HSK134" s="19"/>
      <c r="HSL134" s="19"/>
      <c r="HSM134" s="19"/>
      <c r="HSN134" s="19"/>
      <c r="HSO134" s="19"/>
      <c r="HSP134" s="19"/>
      <c r="HSQ134" s="19"/>
      <c r="HSR134" s="19"/>
      <c r="HSS134" s="19"/>
      <c r="HST134" s="19"/>
      <c r="HSU134" s="19"/>
      <c r="HSV134" s="19"/>
      <c r="HSW134" s="19"/>
      <c r="HSX134" s="19"/>
      <c r="HSY134" s="19"/>
      <c r="HSZ134" s="19"/>
      <c r="HTA134" s="19"/>
      <c r="HTB134" s="19"/>
      <c r="HTC134" s="19"/>
      <c r="HTD134" s="19"/>
      <c r="HTE134" s="19"/>
      <c r="HTF134" s="19"/>
      <c r="HTG134" s="19"/>
      <c r="HTH134" s="19"/>
      <c r="HTI134" s="19"/>
      <c r="HTJ134" s="19"/>
      <c r="HTK134" s="19"/>
      <c r="HTL134" s="19"/>
      <c r="HTM134" s="19"/>
      <c r="HTN134" s="19"/>
      <c r="HTO134" s="19"/>
      <c r="HTP134" s="19"/>
      <c r="HTQ134" s="19"/>
      <c r="HTR134" s="19"/>
      <c r="HTS134" s="19"/>
      <c r="HTT134" s="19"/>
      <c r="HTU134" s="19"/>
      <c r="HTV134" s="19"/>
      <c r="HTW134" s="19"/>
      <c r="HTX134" s="19"/>
      <c r="HTY134" s="19"/>
      <c r="HTZ134" s="19"/>
      <c r="HUA134" s="19"/>
      <c r="HUB134" s="19"/>
      <c r="HUC134" s="19"/>
      <c r="HUD134" s="19"/>
      <c r="HUE134" s="19"/>
      <c r="HUF134" s="19"/>
      <c r="HUG134" s="19"/>
      <c r="HUH134" s="19"/>
      <c r="HUI134" s="19"/>
      <c r="HUJ134" s="19"/>
      <c r="HUK134" s="19"/>
      <c r="HUL134" s="19"/>
      <c r="HUM134" s="19"/>
      <c r="HUN134" s="19"/>
      <c r="HUO134" s="19"/>
      <c r="HUP134" s="19"/>
      <c r="HUQ134" s="19"/>
      <c r="HUR134" s="19"/>
      <c r="HUS134" s="19"/>
      <c r="HUT134" s="19"/>
      <c r="HUU134" s="19"/>
      <c r="HUV134" s="19"/>
      <c r="HUW134" s="19"/>
      <c r="HUX134" s="19"/>
      <c r="HUY134" s="19"/>
      <c r="HUZ134" s="19"/>
      <c r="HVA134" s="19"/>
      <c r="HVB134" s="19"/>
      <c r="HVC134" s="19"/>
      <c r="HVD134" s="19"/>
      <c r="HVE134" s="19"/>
      <c r="HVF134" s="19"/>
      <c r="HVG134" s="19"/>
      <c r="HVH134" s="19"/>
      <c r="HVI134" s="19"/>
      <c r="HVJ134" s="19"/>
      <c r="HVK134" s="19"/>
      <c r="HVL134" s="19"/>
      <c r="HVM134" s="19"/>
      <c r="HVN134" s="19"/>
      <c r="HVO134" s="19"/>
      <c r="HVP134" s="19"/>
      <c r="HVQ134" s="19"/>
      <c r="HVR134" s="19"/>
      <c r="HVS134" s="19"/>
      <c r="HVT134" s="19"/>
      <c r="HVU134" s="19"/>
      <c r="HVV134" s="19"/>
      <c r="HVW134" s="19"/>
      <c r="HVX134" s="19"/>
      <c r="HVY134" s="19"/>
      <c r="HVZ134" s="19"/>
      <c r="HWA134" s="19"/>
      <c r="HWB134" s="19"/>
      <c r="HWC134" s="19"/>
      <c r="HWD134" s="19"/>
      <c r="HWE134" s="19"/>
      <c r="HWF134" s="19"/>
      <c r="HWG134" s="19"/>
      <c r="HWH134" s="19"/>
      <c r="HWI134" s="19"/>
      <c r="HWJ134" s="19"/>
      <c r="HWK134" s="19"/>
      <c r="HWL134" s="19"/>
      <c r="HWM134" s="19"/>
      <c r="HWN134" s="19"/>
      <c r="HWO134" s="19"/>
      <c r="HWP134" s="19"/>
      <c r="HWQ134" s="19"/>
      <c r="HWR134" s="19"/>
      <c r="HWS134" s="19"/>
      <c r="HWT134" s="19"/>
      <c r="HWU134" s="19"/>
      <c r="HWV134" s="19"/>
      <c r="HWW134" s="19"/>
      <c r="HWX134" s="19"/>
      <c r="HWY134" s="19"/>
      <c r="HWZ134" s="19"/>
      <c r="HXA134" s="19"/>
      <c r="HXB134" s="19"/>
      <c r="HXC134" s="19"/>
      <c r="HXD134" s="19"/>
      <c r="HXE134" s="19"/>
      <c r="HXF134" s="19"/>
      <c r="HXG134" s="19"/>
      <c r="HXH134" s="19"/>
      <c r="HXI134" s="19"/>
      <c r="HXJ134" s="19"/>
      <c r="HXK134" s="19"/>
      <c r="HXL134" s="19"/>
      <c r="HXM134" s="19"/>
      <c r="HXN134" s="19"/>
      <c r="HXO134" s="19"/>
      <c r="HXP134" s="19"/>
      <c r="HXQ134" s="19"/>
      <c r="HXR134" s="19"/>
      <c r="HXS134" s="19"/>
      <c r="HXT134" s="19"/>
      <c r="HXU134" s="19"/>
      <c r="HXV134" s="19"/>
      <c r="HXW134" s="19"/>
      <c r="HXX134" s="19"/>
      <c r="HXY134" s="19"/>
      <c r="HXZ134" s="19"/>
      <c r="HYA134" s="19"/>
      <c r="HYB134" s="19"/>
      <c r="HYC134" s="19"/>
      <c r="HYD134" s="19"/>
      <c r="HYE134" s="19"/>
      <c r="HYF134" s="19"/>
      <c r="HYG134" s="19"/>
      <c r="HYH134" s="19"/>
      <c r="HYI134" s="19"/>
      <c r="HYJ134" s="19"/>
      <c r="HYK134" s="19"/>
      <c r="HYL134" s="19"/>
      <c r="HYM134" s="19"/>
      <c r="HYN134" s="19"/>
      <c r="HYO134" s="19"/>
      <c r="HYP134" s="19"/>
      <c r="HYQ134" s="19"/>
      <c r="HYR134" s="19"/>
      <c r="HYS134" s="19"/>
      <c r="HYT134" s="19"/>
      <c r="HYU134" s="19"/>
      <c r="HYV134" s="19"/>
      <c r="HYW134" s="19"/>
      <c r="HYX134" s="19"/>
      <c r="HYY134" s="19"/>
      <c r="HYZ134" s="19"/>
      <c r="HZA134" s="19"/>
      <c r="HZB134" s="19"/>
      <c r="HZC134" s="19"/>
      <c r="HZD134" s="19"/>
      <c r="HZE134" s="19"/>
      <c r="HZF134" s="19"/>
      <c r="HZG134" s="19"/>
      <c r="HZH134" s="19"/>
      <c r="HZI134" s="19"/>
      <c r="HZJ134" s="19"/>
      <c r="HZK134" s="19"/>
      <c r="HZL134" s="19"/>
      <c r="HZM134" s="19"/>
      <c r="HZN134" s="19"/>
      <c r="HZO134" s="19"/>
      <c r="HZP134" s="19"/>
      <c r="HZQ134" s="19"/>
      <c r="HZR134" s="19"/>
      <c r="HZS134" s="19"/>
      <c r="HZT134" s="19"/>
      <c r="HZU134" s="19"/>
      <c r="HZV134" s="19"/>
      <c r="HZW134" s="19"/>
      <c r="HZX134" s="19"/>
      <c r="HZY134" s="19"/>
      <c r="HZZ134" s="19"/>
      <c r="IAA134" s="19"/>
      <c r="IAB134" s="19"/>
      <c r="IAC134" s="19"/>
      <c r="IAD134" s="19"/>
      <c r="IAE134" s="19"/>
      <c r="IAF134" s="19"/>
      <c r="IAG134" s="19"/>
      <c r="IAH134" s="19"/>
      <c r="IAI134" s="19"/>
      <c r="IAJ134" s="19"/>
      <c r="IAK134" s="19"/>
      <c r="IAL134" s="19"/>
      <c r="IAM134" s="19"/>
      <c r="IAN134" s="19"/>
      <c r="IAO134" s="19"/>
      <c r="IAP134" s="19"/>
      <c r="IAQ134" s="19"/>
      <c r="IAR134" s="19"/>
      <c r="IAS134" s="19"/>
      <c r="IAT134" s="19"/>
      <c r="IAU134" s="19"/>
      <c r="IAV134" s="19"/>
      <c r="IAW134" s="19"/>
      <c r="IAX134" s="19"/>
      <c r="IAY134" s="19"/>
      <c r="IAZ134" s="19"/>
      <c r="IBA134" s="19"/>
      <c r="IBB134" s="19"/>
      <c r="IBC134" s="19"/>
      <c r="IBD134" s="19"/>
      <c r="IBE134" s="19"/>
      <c r="IBF134" s="19"/>
      <c r="IBG134" s="19"/>
      <c r="IBH134" s="19"/>
      <c r="IBI134" s="19"/>
      <c r="IBJ134" s="19"/>
      <c r="IBK134" s="19"/>
      <c r="IBL134" s="19"/>
      <c r="IBM134" s="19"/>
      <c r="IBN134" s="19"/>
      <c r="IBO134" s="19"/>
      <c r="IBP134" s="19"/>
      <c r="IBQ134" s="19"/>
      <c r="IBR134" s="19"/>
      <c r="IBS134" s="19"/>
      <c r="IBT134" s="19"/>
      <c r="IBU134" s="19"/>
      <c r="IBV134" s="19"/>
      <c r="IBW134" s="19"/>
      <c r="IBX134" s="19"/>
      <c r="IBY134" s="19"/>
      <c r="IBZ134" s="19"/>
      <c r="ICA134" s="19"/>
      <c r="ICB134" s="19"/>
      <c r="ICC134" s="19"/>
      <c r="ICD134" s="19"/>
      <c r="ICE134" s="19"/>
      <c r="ICF134" s="19"/>
      <c r="ICG134" s="19"/>
      <c r="ICH134" s="19"/>
      <c r="ICI134" s="19"/>
      <c r="ICJ134" s="19"/>
      <c r="ICK134" s="19"/>
      <c r="ICL134" s="19"/>
      <c r="ICM134" s="19"/>
      <c r="ICN134" s="19"/>
      <c r="ICO134" s="19"/>
      <c r="ICP134" s="19"/>
      <c r="ICQ134" s="19"/>
      <c r="ICR134" s="19"/>
      <c r="ICS134" s="19"/>
      <c r="ICT134" s="19"/>
      <c r="ICU134" s="19"/>
      <c r="ICV134" s="19"/>
      <c r="ICW134" s="19"/>
      <c r="ICX134" s="19"/>
      <c r="ICY134" s="19"/>
      <c r="ICZ134" s="19"/>
      <c r="IDA134" s="19"/>
      <c r="IDB134" s="19"/>
      <c r="IDC134" s="19"/>
      <c r="IDD134" s="19"/>
      <c r="IDE134" s="19"/>
      <c r="IDF134" s="19"/>
      <c r="IDG134" s="19"/>
      <c r="IDH134" s="19"/>
      <c r="IDI134" s="19"/>
      <c r="IDJ134" s="19"/>
      <c r="IDK134" s="19"/>
      <c r="IDL134" s="19"/>
      <c r="IDM134" s="19"/>
      <c r="IDN134" s="19"/>
      <c r="IDO134" s="19"/>
      <c r="IDP134" s="19"/>
      <c r="IDQ134" s="19"/>
      <c r="IDR134" s="19"/>
      <c r="IDS134" s="19"/>
      <c r="IDT134" s="19"/>
      <c r="IDU134" s="19"/>
      <c r="IDV134" s="19"/>
      <c r="IDW134" s="19"/>
      <c r="IDX134" s="19"/>
      <c r="IDY134" s="19"/>
      <c r="IDZ134" s="19"/>
      <c r="IEA134" s="19"/>
      <c r="IEB134" s="19"/>
      <c r="IEC134" s="19"/>
      <c r="IED134" s="19"/>
      <c r="IEE134" s="19"/>
      <c r="IEF134" s="19"/>
      <c r="IEG134" s="19"/>
      <c r="IEH134" s="19"/>
      <c r="IEI134" s="19"/>
      <c r="IEJ134" s="19"/>
      <c r="IEK134" s="19"/>
      <c r="IEL134" s="19"/>
      <c r="IEM134" s="19"/>
      <c r="IEN134" s="19"/>
      <c r="IEO134" s="19"/>
      <c r="IEP134" s="19"/>
      <c r="IEQ134" s="19"/>
      <c r="IER134" s="19"/>
      <c r="IES134" s="19"/>
      <c r="IET134" s="19"/>
      <c r="IEU134" s="19"/>
      <c r="IEV134" s="19"/>
      <c r="IEW134" s="19"/>
      <c r="IEX134" s="19"/>
      <c r="IEY134" s="19"/>
      <c r="IEZ134" s="19"/>
      <c r="IFA134" s="19"/>
      <c r="IFB134" s="19"/>
      <c r="IFC134" s="19"/>
      <c r="IFD134" s="19"/>
      <c r="IFE134" s="19"/>
      <c r="IFF134" s="19"/>
      <c r="IFG134" s="19"/>
      <c r="IFH134" s="19"/>
      <c r="IFI134" s="19"/>
      <c r="IFJ134" s="19"/>
      <c r="IFK134" s="19"/>
      <c r="IFL134" s="19"/>
      <c r="IFM134" s="19"/>
      <c r="IFN134" s="19"/>
      <c r="IFO134" s="19"/>
      <c r="IFP134" s="19"/>
      <c r="IFQ134" s="19"/>
      <c r="IFR134" s="19"/>
      <c r="IFS134" s="19"/>
      <c r="IFT134" s="19"/>
      <c r="IFU134" s="19"/>
      <c r="IFV134" s="19"/>
      <c r="IFW134" s="19"/>
      <c r="IFX134" s="19"/>
      <c r="IFY134" s="19"/>
      <c r="IFZ134" s="19"/>
      <c r="IGA134" s="19"/>
      <c r="IGB134" s="19"/>
      <c r="IGC134" s="19"/>
      <c r="IGD134" s="19"/>
      <c r="IGE134" s="19"/>
      <c r="IGF134" s="19"/>
      <c r="IGG134" s="19"/>
      <c r="IGH134" s="19"/>
      <c r="IGI134" s="19"/>
      <c r="IGJ134" s="19"/>
      <c r="IGK134" s="19"/>
      <c r="IGL134" s="19"/>
      <c r="IGM134" s="19"/>
      <c r="IGN134" s="19"/>
      <c r="IGO134" s="19"/>
      <c r="IGP134" s="19"/>
      <c r="IGQ134" s="19"/>
      <c r="IGR134" s="19"/>
      <c r="IGS134" s="19"/>
      <c r="IGT134" s="19"/>
      <c r="IGU134" s="19"/>
      <c r="IGV134" s="19"/>
      <c r="IGW134" s="19"/>
      <c r="IGX134" s="19"/>
      <c r="IGY134" s="19"/>
      <c r="IGZ134" s="19"/>
      <c r="IHA134" s="19"/>
      <c r="IHB134" s="19"/>
      <c r="IHC134" s="19"/>
      <c r="IHD134" s="19"/>
      <c r="IHE134" s="19"/>
      <c r="IHF134" s="19"/>
      <c r="IHG134" s="19"/>
      <c r="IHH134" s="19"/>
      <c r="IHI134" s="19"/>
      <c r="IHJ134" s="19"/>
      <c r="IHK134" s="19"/>
      <c r="IHL134" s="19"/>
      <c r="IHM134" s="19"/>
      <c r="IHN134" s="19"/>
      <c r="IHO134" s="19"/>
      <c r="IHP134" s="19"/>
      <c r="IHQ134" s="19"/>
      <c r="IHR134" s="19"/>
      <c r="IHS134" s="19"/>
      <c r="IHT134" s="19"/>
      <c r="IHU134" s="19"/>
      <c r="IHV134" s="19"/>
      <c r="IHW134" s="19"/>
      <c r="IHX134" s="19"/>
      <c r="IHY134" s="19"/>
      <c r="IHZ134" s="19"/>
      <c r="IIA134" s="19"/>
      <c r="IIB134" s="19"/>
      <c r="IIC134" s="19"/>
      <c r="IID134" s="19"/>
      <c r="IIE134" s="19"/>
      <c r="IIF134" s="19"/>
      <c r="IIG134" s="19"/>
      <c r="IIH134" s="19"/>
      <c r="III134" s="19"/>
      <c r="IIJ134" s="19"/>
      <c r="IIK134" s="19"/>
      <c r="IIL134" s="19"/>
      <c r="IIM134" s="19"/>
      <c r="IIN134" s="19"/>
      <c r="IIO134" s="19"/>
      <c r="IIP134" s="19"/>
      <c r="IIQ134" s="19"/>
      <c r="IIR134" s="19"/>
      <c r="IIS134" s="19"/>
      <c r="IIT134" s="19"/>
      <c r="IIU134" s="19"/>
      <c r="IIV134" s="19"/>
      <c r="IIW134" s="19"/>
      <c r="IIX134" s="19"/>
      <c r="IIY134" s="19"/>
      <c r="IIZ134" s="19"/>
      <c r="IJA134" s="19"/>
      <c r="IJB134" s="19"/>
      <c r="IJC134" s="19"/>
      <c r="IJD134" s="19"/>
      <c r="IJE134" s="19"/>
      <c r="IJF134" s="19"/>
      <c r="IJG134" s="19"/>
      <c r="IJH134" s="19"/>
      <c r="IJI134" s="19"/>
      <c r="IJJ134" s="19"/>
      <c r="IJK134" s="19"/>
      <c r="IJL134" s="19"/>
      <c r="IJM134" s="19"/>
      <c r="IJN134" s="19"/>
      <c r="IJO134" s="19"/>
      <c r="IJP134" s="19"/>
      <c r="IJQ134" s="19"/>
      <c r="IJR134" s="19"/>
      <c r="IJS134" s="19"/>
      <c r="IJT134" s="19"/>
      <c r="IJU134" s="19"/>
      <c r="IJV134" s="19"/>
      <c r="IJW134" s="19"/>
      <c r="IJX134" s="19"/>
      <c r="IJY134" s="19"/>
      <c r="IJZ134" s="19"/>
      <c r="IKA134" s="19"/>
      <c r="IKB134" s="19"/>
      <c r="IKC134" s="19"/>
      <c r="IKD134" s="19"/>
      <c r="IKE134" s="19"/>
      <c r="IKF134" s="19"/>
      <c r="IKG134" s="19"/>
      <c r="IKH134" s="19"/>
      <c r="IKI134" s="19"/>
      <c r="IKJ134" s="19"/>
      <c r="IKK134" s="19"/>
      <c r="IKL134" s="19"/>
      <c r="IKM134" s="19"/>
      <c r="IKN134" s="19"/>
      <c r="IKO134" s="19"/>
      <c r="IKP134" s="19"/>
      <c r="IKQ134" s="19"/>
      <c r="IKR134" s="19"/>
      <c r="IKS134" s="19"/>
      <c r="IKT134" s="19"/>
      <c r="IKU134" s="19"/>
      <c r="IKV134" s="19"/>
      <c r="IKW134" s="19"/>
      <c r="IKX134" s="19"/>
      <c r="IKY134" s="19"/>
      <c r="IKZ134" s="19"/>
      <c r="ILA134" s="19"/>
      <c r="ILB134" s="19"/>
      <c r="ILC134" s="19"/>
      <c r="ILD134" s="19"/>
      <c r="ILE134" s="19"/>
      <c r="ILF134" s="19"/>
      <c r="ILG134" s="19"/>
      <c r="ILH134" s="19"/>
      <c r="ILI134" s="19"/>
      <c r="ILJ134" s="19"/>
      <c r="ILK134" s="19"/>
      <c r="ILL134" s="19"/>
      <c r="ILM134" s="19"/>
      <c r="ILN134" s="19"/>
      <c r="ILO134" s="19"/>
      <c r="ILP134" s="19"/>
      <c r="ILQ134" s="19"/>
      <c r="ILR134" s="19"/>
      <c r="ILS134" s="19"/>
      <c r="ILT134" s="19"/>
      <c r="ILU134" s="19"/>
      <c r="ILV134" s="19"/>
      <c r="ILW134" s="19"/>
      <c r="ILX134" s="19"/>
      <c r="ILY134" s="19"/>
      <c r="ILZ134" s="19"/>
      <c r="IMA134" s="19"/>
      <c r="IMB134" s="19"/>
      <c r="IMC134" s="19"/>
      <c r="IMD134" s="19"/>
      <c r="IME134" s="19"/>
      <c r="IMF134" s="19"/>
      <c r="IMG134" s="19"/>
      <c r="IMH134" s="19"/>
      <c r="IMI134" s="19"/>
      <c r="IMJ134" s="19"/>
      <c r="IMK134" s="19"/>
      <c r="IML134" s="19"/>
      <c r="IMM134" s="19"/>
      <c r="IMN134" s="19"/>
      <c r="IMO134" s="19"/>
      <c r="IMP134" s="19"/>
      <c r="IMQ134" s="19"/>
      <c r="IMR134" s="19"/>
      <c r="IMS134" s="19"/>
      <c r="IMT134" s="19"/>
      <c r="IMU134" s="19"/>
      <c r="IMV134" s="19"/>
      <c r="IMW134" s="19"/>
      <c r="IMX134" s="19"/>
      <c r="IMY134" s="19"/>
      <c r="IMZ134" s="19"/>
      <c r="INA134" s="19"/>
      <c r="INB134" s="19"/>
      <c r="INC134" s="19"/>
      <c r="IND134" s="19"/>
      <c r="INE134" s="19"/>
      <c r="INF134" s="19"/>
      <c r="ING134" s="19"/>
      <c r="INH134" s="19"/>
      <c r="INI134" s="19"/>
      <c r="INJ134" s="19"/>
      <c r="INK134" s="19"/>
      <c r="INL134" s="19"/>
      <c r="INM134" s="19"/>
      <c r="INN134" s="19"/>
      <c r="INO134" s="19"/>
      <c r="INP134" s="19"/>
      <c r="INQ134" s="19"/>
      <c r="INR134" s="19"/>
      <c r="INS134" s="19"/>
      <c r="INT134" s="19"/>
      <c r="INU134" s="19"/>
      <c r="INV134" s="19"/>
      <c r="INW134" s="19"/>
      <c r="INX134" s="19"/>
      <c r="INY134" s="19"/>
      <c r="INZ134" s="19"/>
      <c r="IOA134" s="19"/>
      <c r="IOB134" s="19"/>
      <c r="IOC134" s="19"/>
      <c r="IOD134" s="19"/>
      <c r="IOE134" s="19"/>
      <c r="IOF134" s="19"/>
      <c r="IOG134" s="19"/>
      <c r="IOH134" s="19"/>
      <c r="IOI134" s="19"/>
      <c r="IOJ134" s="19"/>
      <c r="IOK134" s="19"/>
      <c r="IOL134" s="19"/>
      <c r="IOM134" s="19"/>
      <c r="ION134" s="19"/>
      <c r="IOO134" s="19"/>
      <c r="IOP134" s="19"/>
      <c r="IOQ134" s="19"/>
      <c r="IOR134" s="19"/>
      <c r="IOS134" s="19"/>
      <c r="IOT134" s="19"/>
      <c r="IOU134" s="19"/>
      <c r="IOV134" s="19"/>
      <c r="IOW134" s="19"/>
      <c r="IOX134" s="19"/>
      <c r="IOY134" s="19"/>
      <c r="IOZ134" s="19"/>
      <c r="IPA134" s="19"/>
      <c r="IPB134" s="19"/>
      <c r="IPC134" s="19"/>
      <c r="IPD134" s="19"/>
      <c r="IPE134" s="19"/>
      <c r="IPF134" s="19"/>
      <c r="IPG134" s="19"/>
      <c r="IPH134" s="19"/>
      <c r="IPI134" s="19"/>
      <c r="IPJ134" s="19"/>
      <c r="IPK134" s="19"/>
      <c r="IPL134" s="19"/>
      <c r="IPM134" s="19"/>
      <c r="IPN134" s="19"/>
      <c r="IPO134" s="19"/>
      <c r="IPP134" s="19"/>
      <c r="IPQ134" s="19"/>
      <c r="IPR134" s="19"/>
      <c r="IPS134" s="19"/>
      <c r="IPT134" s="19"/>
      <c r="IPU134" s="19"/>
      <c r="IPV134" s="19"/>
      <c r="IPW134" s="19"/>
      <c r="IPX134" s="19"/>
      <c r="IPY134" s="19"/>
      <c r="IPZ134" s="19"/>
      <c r="IQA134" s="19"/>
      <c r="IQB134" s="19"/>
      <c r="IQC134" s="19"/>
      <c r="IQD134" s="19"/>
      <c r="IQE134" s="19"/>
      <c r="IQF134" s="19"/>
      <c r="IQG134" s="19"/>
      <c r="IQH134" s="19"/>
      <c r="IQI134" s="19"/>
      <c r="IQJ134" s="19"/>
      <c r="IQK134" s="19"/>
      <c r="IQL134" s="19"/>
      <c r="IQM134" s="19"/>
      <c r="IQN134" s="19"/>
      <c r="IQO134" s="19"/>
      <c r="IQP134" s="19"/>
      <c r="IQQ134" s="19"/>
      <c r="IQR134" s="19"/>
      <c r="IQS134" s="19"/>
      <c r="IQT134" s="19"/>
      <c r="IQU134" s="19"/>
      <c r="IQV134" s="19"/>
      <c r="IQW134" s="19"/>
      <c r="IQX134" s="19"/>
      <c r="IQY134" s="19"/>
      <c r="IQZ134" s="19"/>
      <c r="IRA134" s="19"/>
      <c r="IRB134" s="19"/>
      <c r="IRC134" s="19"/>
      <c r="IRD134" s="19"/>
      <c r="IRE134" s="19"/>
      <c r="IRF134" s="19"/>
      <c r="IRG134" s="19"/>
      <c r="IRH134" s="19"/>
      <c r="IRI134" s="19"/>
      <c r="IRJ134" s="19"/>
      <c r="IRK134" s="19"/>
      <c r="IRL134" s="19"/>
      <c r="IRM134" s="19"/>
      <c r="IRN134" s="19"/>
      <c r="IRO134" s="19"/>
      <c r="IRP134" s="19"/>
      <c r="IRQ134" s="19"/>
      <c r="IRR134" s="19"/>
      <c r="IRS134" s="19"/>
      <c r="IRT134" s="19"/>
      <c r="IRU134" s="19"/>
      <c r="IRV134" s="19"/>
      <c r="IRW134" s="19"/>
      <c r="IRX134" s="19"/>
      <c r="IRY134" s="19"/>
      <c r="IRZ134" s="19"/>
      <c r="ISA134" s="19"/>
      <c r="ISB134" s="19"/>
      <c r="ISC134" s="19"/>
      <c r="ISD134" s="19"/>
      <c r="ISE134" s="19"/>
      <c r="ISF134" s="19"/>
      <c r="ISG134" s="19"/>
      <c r="ISH134" s="19"/>
      <c r="ISI134" s="19"/>
      <c r="ISJ134" s="19"/>
      <c r="ISK134" s="19"/>
      <c r="ISL134" s="19"/>
      <c r="ISM134" s="19"/>
      <c r="ISN134" s="19"/>
      <c r="ISO134" s="19"/>
      <c r="ISP134" s="19"/>
      <c r="ISQ134" s="19"/>
      <c r="ISR134" s="19"/>
      <c r="ISS134" s="19"/>
      <c r="IST134" s="19"/>
      <c r="ISU134" s="19"/>
      <c r="ISV134" s="19"/>
      <c r="ISW134" s="19"/>
      <c r="ISX134" s="19"/>
      <c r="ISY134" s="19"/>
      <c r="ISZ134" s="19"/>
      <c r="ITA134" s="19"/>
      <c r="ITB134" s="19"/>
      <c r="ITC134" s="19"/>
      <c r="ITD134" s="19"/>
      <c r="ITE134" s="19"/>
      <c r="ITF134" s="19"/>
      <c r="ITG134" s="19"/>
      <c r="ITH134" s="19"/>
      <c r="ITI134" s="19"/>
      <c r="ITJ134" s="19"/>
      <c r="ITK134" s="19"/>
      <c r="ITL134" s="19"/>
      <c r="ITM134" s="19"/>
      <c r="ITN134" s="19"/>
      <c r="ITO134" s="19"/>
      <c r="ITP134" s="19"/>
      <c r="ITQ134" s="19"/>
      <c r="ITR134" s="19"/>
      <c r="ITS134" s="19"/>
      <c r="ITT134" s="19"/>
      <c r="ITU134" s="19"/>
      <c r="ITV134" s="19"/>
      <c r="ITW134" s="19"/>
      <c r="ITX134" s="19"/>
      <c r="ITY134" s="19"/>
      <c r="ITZ134" s="19"/>
      <c r="IUA134" s="19"/>
      <c r="IUB134" s="19"/>
      <c r="IUC134" s="19"/>
      <c r="IUD134" s="19"/>
      <c r="IUE134" s="19"/>
      <c r="IUF134" s="19"/>
      <c r="IUG134" s="19"/>
      <c r="IUH134" s="19"/>
      <c r="IUI134" s="19"/>
      <c r="IUJ134" s="19"/>
      <c r="IUK134" s="19"/>
      <c r="IUL134" s="19"/>
      <c r="IUM134" s="19"/>
      <c r="IUN134" s="19"/>
      <c r="IUO134" s="19"/>
      <c r="IUP134" s="19"/>
      <c r="IUQ134" s="19"/>
      <c r="IUR134" s="19"/>
      <c r="IUS134" s="19"/>
      <c r="IUT134" s="19"/>
      <c r="IUU134" s="19"/>
      <c r="IUV134" s="19"/>
      <c r="IUW134" s="19"/>
      <c r="IUX134" s="19"/>
      <c r="IUY134" s="19"/>
      <c r="IUZ134" s="19"/>
      <c r="IVA134" s="19"/>
      <c r="IVB134" s="19"/>
      <c r="IVC134" s="19"/>
      <c r="IVD134" s="19"/>
      <c r="IVE134" s="19"/>
      <c r="IVF134" s="19"/>
      <c r="IVG134" s="19"/>
      <c r="IVH134" s="19"/>
      <c r="IVI134" s="19"/>
      <c r="IVJ134" s="19"/>
      <c r="IVK134" s="19"/>
      <c r="IVL134" s="19"/>
      <c r="IVM134" s="19"/>
      <c r="IVN134" s="19"/>
      <c r="IVO134" s="19"/>
      <c r="IVP134" s="19"/>
      <c r="IVQ134" s="19"/>
      <c r="IVR134" s="19"/>
      <c r="IVS134" s="19"/>
      <c r="IVT134" s="19"/>
      <c r="IVU134" s="19"/>
      <c r="IVV134" s="19"/>
      <c r="IVW134" s="19"/>
      <c r="IVX134" s="19"/>
      <c r="IVY134" s="19"/>
      <c r="IVZ134" s="19"/>
      <c r="IWA134" s="19"/>
      <c r="IWB134" s="19"/>
      <c r="IWC134" s="19"/>
      <c r="IWD134" s="19"/>
      <c r="IWE134" s="19"/>
      <c r="IWF134" s="19"/>
      <c r="IWG134" s="19"/>
      <c r="IWH134" s="19"/>
      <c r="IWI134" s="19"/>
      <c r="IWJ134" s="19"/>
      <c r="IWK134" s="19"/>
      <c r="IWL134" s="19"/>
      <c r="IWM134" s="19"/>
      <c r="IWN134" s="19"/>
      <c r="IWO134" s="19"/>
      <c r="IWP134" s="19"/>
      <c r="IWQ134" s="19"/>
      <c r="IWR134" s="19"/>
      <c r="IWS134" s="19"/>
      <c r="IWT134" s="19"/>
      <c r="IWU134" s="19"/>
      <c r="IWV134" s="19"/>
      <c r="IWW134" s="19"/>
      <c r="IWX134" s="19"/>
      <c r="IWY134" s="19"/>
      <c r="IWZ134" s="19"/>
      <c r="IXA134" s="19"/>
      <c r="IXB134" s="19"/>
      <c r="IXC134" s="19"/>
      <c r="IXD134" s="19"/>
      <c r="IXE134" s="19"/>
      <c r="IXF134" s="19"/>
      <c r="IXG134" s="19"/>
      <c r="IXH134" s="19"/>
      <c r="IXI134" s="19"/>
      <c r="IXJ134" s="19"/>
      <c r="IXK134" s="19"/>
      <c r="IXL134" s="19"/>
      <c r="IXM134" s="19"/>
      <c r="IXN134" s="19"/>
      <c r="IXO134" s="19"/>
      <c r="IXP134" s="19"/>
      <c r="IXQ134" s="19"/>
      <c r="IXR134" s="19"/>
      <c r="IXS134" s="19"/>
      <c r="IXT134" s="19"/>
      <c r="IXU134" s="19"/>
      <c r="IXV134" s="19"/>
      <c r="IXW134" s="19"/>
      <c r="IXX134" s="19"/>
      <c r="IXY134" s="19"/>
      <c r="IXZ134" s="19"/>
      <c r="IYA134" s="19"/>
      <c r="IYB134" s="19"/>
      <c r="IYC134" s="19"/>
      <c r="IYD134" s="19"/>
      <c r="IYE134" s="19"/>
      <c r="IYF134" s="19"/>
      <c r="IYG134" s="19"/>
      <c r="IYH134" s="19"/>
      <c r="IYI134" s="19"/>
      <c r="IYJ134" s="19"/>
      <c r="IYK134" s="19"/>
      <c r="IYL134" s="19"/>
      <c r="IYM134" s="19"/>
      <c r="IYN134" s="19"/>
      <c r="IYO134" s="19"/>
      <c r="IYP134" s="19"/>
      <c r="IYQ134" s="19"/>
      <c r="IYR134" s="19"/>
      <c r="IYS134" s="19"/>
      <c r="IYT134" s="19"/>
      <c r="IYU134" s="19"/>
      <c r="IYV134" s="19"/>
      <c r="IYW134" s="19"/>
      <c r="IYX134" s="19"/>
      <c r="IYY134" s="19"/>
      <c r="IYZ134" s="19"/>
      <c r="IZA134" s="19"/>
      <c r="IZB134" s="19"/>
      <c r="IZC134" s="19"/>
      <c r="IZD134" s="19"/>
      <c r="IZE134" s="19"/>
      <c r="IZF134" s="19"/>
      <c r="IZG134" s="19"/>
      <c r="IZH134" s="19"/>
      <c r="IZI134" s="19"/>
      <c r="IZJ134" s="19"/>
      <c r="IZK134" s="19"/>
      <c r="IZL134" s="19"/>
      <c r="IZM134" s="19"/>
      <c r="IZN134" s="19"/>
      <c r="IZO134" s="19"/>
      <c r="IZP134" s="19"/>
      <c r="IZQ134" s="19"/>
      <c r="IZR134" s="19"/>
      <c r="IZS134" s="19"/>
      <c r="IZT134" s="19"/>
      <c r="IZU134" s="19"/>
      <c r="IZV134" s="19"/>
      <c r="IZW134" s="19"/>
      <c r="IZX134" s="19"/>
      <c r="IZY134" s="19"/>
      <c r="IZZ134" s="19"/>
      <c r="JAA134" s="19"/>
      <c r="JAB134" s="19"/>
      <c r="JAC134" s="19"/>
      <c r="JAD134" s="19"/>
      <c r="JAE134" s="19"/>
      <c r="JAF134" s="19"/>
      <c r="JAG134" s="19"/>
      <c r="JAH134" s="19"/>
      <c r="JAI134" s="19"/>
      <c r="JAJ134" s="19"/>
      <c r="JAK134" s="19"/>
      <c r="JAL134" s="19"/>
      <c r="JAM134" s="19"/>
      <c r="JAN134" s="19"/>
      <c r="JAO134" s="19"/>
      <c r="JAP134" s="19"/>
      <c r="JAQ134" s="19"/>
      <c r="JAR134" s="19"/>
      <c r="JAS134" s="19"/>
      <c r="JAT134" s="19"/>
      <c r="JAU134" s="19"/>
      <c r="JAV134" s="19"/>
      <c r="JAW134" s="19"/>
      <c r="JAX134" s="19"/>
      <c r="JAY134" s="19"/>
      <c r="JAZ134" s="19"/>
      <c r="JBA134" s="19"/>
      <c r="JBB134" s="19"/>
      <c r="JBC134" s="19"/>
      <c r="JBD134" s="19"/>
      <c r="JBE134" s="19"/>
      <c r="JBF134" s="19"/>
      <c r="JBG134" s="19"/>
      <c r="JBH134" s="19"/>
      <c r="JBI134" s="19"/>
      <c r="JBJ134" s="19"/>
      <c r="JBK134" s="19"/>
      <c r="JBL134" s="19"/>
      <c r="JBM134" s="19"/>
      <c r="JBN134" s="19"/>
      <c r="JBO134" s="19"/>
      <c r="JBP134" s="19"/>
      <c r="JBQ134" s="19"/>
      <c r="JBR134" s="19"/>
      <c r="JBS134" s="19"/>
      <c r="JBT134" s="19"/>
      <c r="JBU134" s="19"/>
      <c r="JBV134" s="19"/>
      <c r="JBW134" s="19"/>
      <c r="JBX134" s="19"/>
      <c r="JBY134" s="19"/>
      <c r="JBZ134" s="19"/>
      <c r="JCA134" s="19"/>
      <c r="JCB134" s="19"/>
      <c r="JCC134" s="19"/>
      <c r="JCD134" s="19"/>
      <c r="JCE134" s="19"/>
      <c r="JCF134" s="19"/>
      <c r="JCG134" s="19"/>
      <c r="JCH134" s="19"/>
      <c r="JCI134" s="19"/>
      <c r="JCJ134" s="19"/>
      <c r="JCK134" s="19"/>
      <c r="JCL134" s="19"/>
      <c r="JCM134" s="19"/>
      <c r="JCN134" s="19"/>
      <c r="JCO134" s="19"/>
      <c r="JCP134" s="19"/>
      <c r="JCQ134" s="19"/>
      <c r="JCR134" s="19"/>
      <c r="JCS134" s="19"/>
      <c r="JCT134" s="19"/>
      <c r="JCU134" s="19"/>
      <c r="JCV134" s="19"/>
      <c r="JCW134" s="19"/>
      <c r="JCX134" s="19"/>
      <c r="JCY134" s="19"/>
      <c r="JCZ134" s="19"/>
      <c r="JDA134" s="19"/>
      <c r="JDB134" s="19"/>
      <c r="JDC134" s="19"/>
      <c r="JDD134" s="19"/>
      <c r="JDE134" s="19"/>
      <c r="JDF134" s="19"/>
      <c r="JDG134" s="19"/>
      <c r="JDH134" s="19"/>
      <c r="JDI134" s="19"/>
      <c r="JDJ134" s="19"/>
      <c r="JDK134" s="19"/>
      <c r="JDL134" s="19"/>
      <c r="JDM134" s="19"/>
      <c r="JDN134" s="19"/>
      <c r="JDO134" s="19"/>
      <c r="JDP134" s="19"/>
      <c r="JDQ134" s="19"/>
      <c r="JDR134" s="19"/>
      <c r="JDS134" s="19"/>
      <c r="JDT134" s="19"/>
      <c r="JDU134" s="19"/>
      <c r="JDV134" s="19"/>
      <c r="JDW134" s="19"/>
      <c r="JDX134" s="19"/>
      <c r="JDY134" s="19"/>
      <c r="JDZ134" s="19"/>
      <c r="JEA134" s="19"/>
      <c r="JEB134" s="19"/>
      <c r="JEC134" s="19"/>
      <c r="JED134" s="19"/>
      <c r="JEE134" s="19"/>
      <c r="JEF134" s="19"/>
      <c r="JEG134" s="19"/>
      <c r="JEH134" s="19"/>
      <c r="JEI134" s="19"/>
      <c r="JEJ134" s="19"/>
      <c r="JEK134" s="19"/>
      <c r="JEL134" s="19"/>
      <c r="JEM134" s="19"/>
      <c r="JEN134" s="19"/>
      <c r="JEO134" s="19"/>
      <c r="JEP134" s="19"/>
      <c r="JEQ134" s="19"/>
      <c r="JER134" s="19"/>
      <c r="JES134" s="19"/>
      <c r="JET134" s="19"/>
      <c r="JEU134" s="19"/>
      <c r="JEV134" s="19"/>
      <c r="JEW134" s="19"/>
      <c r="JEX134" s="19"/>
      <c r="JEY134" s="19"/>
      <c r="JEZ134" s="19"/>
      <c r="JFA134" s="19"/>
      <c r="JFB134" s="19"/>
      <c r="JFC134" s="19"/>
      <c r="JFD134" s="19"/>
      <c r="JFE134" s="19"/>
      <c r="JFF134" s="19"/>
      <c r="JFG134" s="19"/>
      <c r="JFH134" s="19"/>
      <c r="JFI134" s="19"/>
      <c r="JFJ134" s="19"/>
      <c r="JFK134" s="19"/>
      <c r="JFL134" s="19"/>
      <c r="JFM134" s="19"/>
      <c r="JFN134" s="19"/>
      <c r="JFO134" s="19"/>
      <c r="JFP134" s="19"/>
      <c r="JFQ134" s="19"/>
      <c r="JFR134" s="19"/>
      <c r="JFS134" s="19"/>
      <c r="JFT134" s="19"/>
      <c r="JFU134" s="19"/>
      <c r="JFV134" s="19"/>
      <c r="JFW134" s="19"/>
      <c r="JFX134" s="19"/>
      <c r="JFY134" s="19"/>
      <c r="JFZ134" s="19"/>
      <c r="JGA134" s="19"/>
      <c r="JGB134" s="19"/>
      <c r="JGC134" s="19"/>
      <c r="JGD134" s="19"/>
      <c r="JGE134" s="19"/>
      <c r="JGF134" s="19"/>
      <c r="JGG134" s="19"/>
      <c r="JGH134" s="19"/>
      <c r="JGI134" s="19"/>
      <c r="JGJ134" s="19"/>
      <c r="JGK134" s="19"/>
      <c r="JGL134" s="19"/>
      <c r="JGM134" s="19"/>
      <c r="JGN134" s="19"/>
      <c r="JGO134" s="19"/>
      <c r="JGP134" s="19"/>
      <c r="JGQ134" s="19"/>
      <c r="JGR134" s="19"/>
      <c r="JGS134" s="19"/>
      <c r="JGT134" s="19"/>
      <c r="JGU134" s="19"/>
      <c r="JGV134" s="19"/>
      <c r="JGW134" s="19"/>
      <c r="JGX134" s="19"/>
      <c r="JGY134" s="19"/>
      <c r="JGZ134" s="19"/>
      <c r="JHA134" s="19"/>
      <c r="JHB134" s="19"/>
      <c r="JHC134" s="19"/>
      <c r="JHD134" s="19"/>
      <c r="JHE134" s="19"/>
      <c r="JHF134" s="19"/>
      <c r="JHG134" s="19"/>
      <c r="JHH134" s="19"/>
      <c r="JHI134" s="19"/>
      <c r="JHJ134" s="19"/>
      <c r="JHK134" s="19"/>
      <c r="JHL134" s="19"/>
      <c r="JHM134" s="19"/>
      <c r="JHN134" s="19"/>
      <c r="JHO134" s="19"/>
      <c r="JHP134" s="19"/>
      <c r="JHQ134" s="19"/>
      <c r="JHR134" s="19"/>
      <c r="JHS134" s="19"/>
      <c r="JHT134" s="19"/>
      <c r="JHU134" s="19"/>
      <c r="JHV134" s="19"/>
      <c r="JHW134" s="19"/>
      <c r="JHX134" s="19"/>
      <c r="JHY134" s="19"/>
      <c r="JHZ134" s="19"/>
      <c r="JIA134" s="19"/>
      <c r="JIB134" s="19"/>
      <c r="JIC134" s="19"/>
      <c r="JID134" s="19"/>
      <c r="JIE134" s="19"/>
      <c r="JIF134" s="19"/>
      <c r="JIG134" s="19"/>
      <c r="JIH134" s="19"/>
      <c r="JII134" s="19"/>
      <c r="JIJ134" s="19"/>
      <c r="JIK134" s="19"/>
      <c r="JIL134" s="19"/>
      <c r="JIM134" s="19"/>
      <c r="JIN134" s="19"/>
      <c r="JIO134" s="19"/>
      <c r="JIP134" s="19"/>
      <c r="JIQ134" s="19"/>
      <c r="JIR134" s="19"/>
      <c r="JIS134" s="19"/>
      <c r="JIT134" s="19"/>
      <c r="JIU134" s="19"/>
      <c r="JIV134" s="19"/>
      <c r="JIW134" s="19"/>
      <c r="JIX134" s="19"/>
      <c r="JIY134" s="19"/>
      <c r="JIZ134" s="19"/>
      <c r="JJA134" s="19"/>
      <c r="JJB134" s="19"/>
      <c r="JJC134" s="19"/>
      <c r="JJD134" s="19"/>
      <c r="JJE134" s="19"/>
      <c r="JJF134" s="19"/>
      <c r="JJG134" s="19"/>
      <c r="JJH134" s="19"/>
      <c r="JJI134" s="19"/>
      <c r="JJJ134" s="19"/>
      <c r="JJK134" s="19"/>
      <c r="JJL134" s="19"/>
      <c r="JJM134" s="19"/>
      <c r="JJN134" s="19"/>
      <c r="JJO134" s="19"/>
      <c r="JJP134" s="19"/>
      <c r="JJQ134" s="19"/>
      <c r="JJR134" s="19"/>
      <c r="JJS134" s="19"/>
      <c r="JJT134" s="19"/>
      <c r="JJU134" s="19"/>
      <c r="JJV134" s="19"/>
      <c r="JJW134" s="19"/>
      <c r="JJX134" s="19"/>
      <c r="JJY134" s="19"/>
      <c r="JJZ134" s="19"/>
      <c r="JKA134" s="19"/>
      <c r="JKB134" s="19"/>
      <c r="JKC134" s="19"/>
      <c r="JKD134" s="19"/>
      <c r="JKE134" s="19"/>
      <c r="JKF134" s="19"/>
      <c r="JKG134" s="19"/>
      <c r="JKH134" s="19"/>
      <c r="JKI134" s="19"/>
      <c r="JKJ134" s="19"/>
      <c r="JKK134" s="19"/>
      <c r="JKL134" s="19"/>
      <c r="JKM134" s="19"/>
      <c r="JKN134" s="19"/>
      <c r="JKO134" s="19"/>
      <c r="JKP134" s="19"/>
      <c r="JKQ134" s="19"/>
      <c r="JKR134" s="19"/>
      <c r="JKS134" s="19"/>
      <c r="JKT134" s="19"/>
      <c r="JKU134" s="19"/>
      <c r="JKV134" s="19"/>
      <c r="JKW134" s="19"/>
      <c r="JKX134" s="19"/>
      <c r="JKY134" s="19"/>
      <c r="JKZ134" s="19"/>
      <c r="JLA134" s="19"/>
      <c r="JLB134" s="19"/>
      <c r="JLC134" s="19"/>
      <c r="JLD134" s="19"/>
      <c r="JLE134" s="19"/>
      <c r="JLF134" s="19"/>
      <c r="JLG134" s="19"/>
      <c r="JLH134" s="19"/>
      <c r="JLI134" s="19"/>
      <c r="JLJ134" s="19"/>
      <c r="JLK134" s="19"/>
      <c r="JLL134" s="19"/>
      <c r="JLM134" s="19"/>
      <c r="JLN134" s="19"/>
      <c r="JLO134" s="19"/>
      <c r="JLP134" s="19"/>
      <c r="JLQ134" s="19"/>
      <c r="JLR134" s="19"/>
      <c r="JLS134" s="19"/>
      <c r="JLT134" s="19"/>
      <c r="JLU134" s="19"/>
      <c r="JLV134" s="19"/>
      <c r="JLW134" s="19"/>
      <c r="JLX134" s="19"/>
      <c r="JLY134" s="19"/>
      <c r="JLZ134" s="19"/>
      <c r="JMA134" s="19"/>
      <c r="JMB134" s="19"/>
      <c r="JMC134" s="19"/>
      <c r="JMD134" s="19"/>
      <c r="JME134" s="19"/>
      <c r="JMF134" s="19"/>
      <c r="JMG134" s="19"/>
      <c r="JMH134" s="19"/>
      <c r="JMI134" s="19"/>
      <c r="JMJ134" s="19"/>
      <c r="JMK134" s="19"/>
      <c r="JML134" s="19"/>
      <c r="JMM134" s="19"/>
      <c r="JMN134" s="19"/>
      <c r="JMO134" s="19"/>
      <c r="JMP134" s="19"/>
      <c r="JMQ134" s="19"/>
      <c r="JMR134" s="19"/>
      <c r="JMS134" s="19"/>
      <c r="JMT134" s="19"/>
      <c r="JMU134" s="19"/>
      <c r="JMV134" s="19"/>
      <c r="JMW134" s="19"/>
      <c r="JMX134" s="19"/>
      <c r="JMY134" s="19"/>
      <c r="JMZ134" s="19"/>
      <c r="JNA134" s="19"/>
      <c r="JNB134" s="19"/>
      <c r="JNC134" s="19"/>
      <c r="JND134" s="19"/>
      <c r="JNE134" s="19"/>
      <c r="JNF134" s="19"/>
      <c r="JNG134" s="19"/>
      <c r="JNH134" s="19"/>
      <c r="JNI134" s="19"/>
      <c r="JNJ134" s="19"/>
      <c r="JNK134" s="19"/>
      <c r="JNL134" s="19"/>
      <c r="JNM134" s="19"/>
      <c r="JNN134" s="19"/>
      <c r="JNO134" s="19"/>
      <c r="JNP134" s="19"/>
      <c r="JNQ134" s="19"/>
      <c r="JNR134" s="19"/>
      <c r="JNS134" s="19"/>
      <c r="JNT134" s="19"/>
      <c r="JNU134" s="19"/>
      <c r="JNV134" s="19"/>
      <c r="JNW134" s="19"/>
      <c r="JNX134" s="19"/>
      <c r="JNY134" s="19"/>
      <c r="JNZ134" s="19"/>
      <c r="JOA134" s="19"/>
      <c r="JOB134" s="19"/>
      <c r="JOC134" s="19"/>
      <c r="JOD134" s="19"/>
      <c r="JOE134" s="19"/>
      <c r="JOF134" s="19"/>
      <c r="JOG134" s="19"/>
      <c r="JOH134" s="19"/>
      <c r="JOI134" s="19"/>
      <c r="JOJ134" s="19"/>
      <c r="JOK134" s="19"/>
      <c r="JOL134" s="19"/>
      <c r="JOM134" s="19"/>
      <c r="JON134" s="19"/>
      <c r="JOO134" s="19"/>
      <c r="JOP134" s="19"/>
      <c r="JOQ134" s="19"/>
      <c r="JOR134" s="19"/>
      <c r="JOS134" s="19"/>
      <c r="JOT134" s="19"/>
      <c r="JOU134" s="19"/>
      <c r="JOV134" s="19"/>
      <c r="JOW134" s="19"/>
      <c r="JOX134" s="19"/>
      <c r="JOY134" s="19"/>
      <c r="JOZ134" s="19"/>
      <c r="JPA134" s="19"/>
      <c r="JPB134" s="19"/>
      <c r="JPC134" s="19"/>
      <c r="JPD134" s="19"/>
      <c r="JPE134" s="19"/>
      <c r="JPF134" s="19"/>
      <c r="JPG134" s="19"/>
      <c r="JPH134" s="19"/>
      <c r="JPI134" s="19"/>
      <c r="JPJ134" s="19"/>
      <c r="JPK134" s="19"/>
      <c r="JPL134" s="19"/>
      <c r="JPM134" s="19"/>
      <c r="JPN134" s="19"/>
      <c r="JPO134" s="19"/>
      <c r="JPP134" s="19"/>
      <c r="JPQ134" s="19"/>
      <c r="JPR134" s="19"/>
      <c r="JPS134" s="19"/>
      <c r="JPT134" s="19"/>
      <c r="JPU134" s="19"/>
      <c r="JPV134" s="19"/>
      <c r="JPW134" s="19"/>
      <c r="JPX134" s="19"/>
      <c r="JPY134" s="19"/>
      <c r="JPZ134" s="19"/>
      <c r="JQA134" s="19"/>
      <c r="JQB134" s="19"/>
      <c r="JQC134" s="19"/>
      <c r="JQD134" s="19"/>
      <c r="JQE134" s="19"/>
      <c r="JQF134" s="19"/>
      <c r="JQG134" s="19"/>
      <c r="JQH134" s="19"/>
      <c r="JQI134" s="19"/>
      <c r="JQJ134" s="19"/>
      <c r="JQK134" s="19"/>
      <c r="JQL134" s="19"/>
      <c r="JQM134" s="19"/>
      <c r="JQN134" s="19"/>
      <c r="JQO134" s="19"/>
      <c r="JQP134" s="19"/>
      <c r="JQQ134" s="19"/>
      <c r="JQR134" s="19"/>
      <c r="JQS134" s="19"/>
      <c r="JQT134" s="19"/>
      <c r="JQU134" s="19"/>
      <c r="JQV134" s="19"/>
      <c r="JQW134" s="19"/>
      <c r="JQX134" s="19"/>
      <c r="JQY134" s="19"/>
      <c r="JQZ134" s="19"/>
      <c r="JRA134" s="19"/>
      <c r="JRB134" s="19"/>
      <c r="JRC134" s="19"/>
      <c r="JRD134" s="19"/>
      <c r="JRE134" s="19"/>
      <c r="JRF134" s="19"/>
      <c r="JRG134" s="19"/>
      <c r="JRH134" s="19"/>
      <c r="JRI134" s="19"/>
      <c r="JRJ134" s="19"/>
      <c r="JRK134" s="19"/>
      <c r="JRL134" s="19"/>
      <c r="JRM134" s="19"/>
      <c r="JRN134" s="19"/>
      <c r="JRO134" s="19"/>
      <c r="JRP134" s="19"/>
      <c r="JRQ134" s="19"/>
      <c r="JRR134" s="19"/>
      <c r="JRS134" s="19"/>
      <c r="JRT134" s="19"/>
      <c r="JRU134" s="19"/>
      <c r="JRV134" s="19"/>
      <c r="JRW134" s="19"/>
      <c r="JRX134" s="19"/>
      <c r="JRY134" s="19"/>
      <c r="JRZ134" s="19"/>
      <c r="JSA134" s="19"/>
      <c r="JSB134" s="19"/>
      <c r="JSC134" s="19"/>
      <c r="JSD134" s="19"/>
      <c r="JSE134" s="19"/>
      <c r="JSF134" s="19"/>
      <c r="JSG134" s="19"/>
      <c r="JSH134" s="19"/>
      <c r="JSI134" s="19"/>
      <c r="JSJ134" s="19"/>
      <c r="JSK134" s="19"/>
      <c r="JSL134" s="19"/>
      <c r="JSM134" s="19"/>
      <c r="JSN134" s="19"/>
      <c r="JSO134" s="19"/>
      <c r="JSP134" s="19"/>
      <c r="JSQ134" s="19"/>
      <c r="JSR134" s="19"/>
      <c r="JSS134" s="19"/>
      <c r="JST134" s="19"/>
      <c r="JSU134" s="19"/>
      <c r="JSV134" s="19"/>
      <c r="JSW134" s="19"/>
      <c r="JSX134" s="19"/>
      <c r="JSY134" s="19"/>
      <c r="JSZ134" s="19"/>
      <c r="JTA134" s="19"/>
      <c r="JTB134" s="19"/>
      <c r="JTC134" s="19"/>
      <c r="JTD134" s="19"/>
      <c r="JTE134" s="19"/>
      <c r="JTF134" s="19"/>
      <c r="JTG134" s="19"/>
      <c r="JTH134" s="19"/>
      <c r="JTI134" s="19"/>
      <c r="JTJ134" s="19"/>
      <c r="JTK134" s="19"/>
      <c r="JTL134" s="19"/>
      <c r="JTM134" s="19"/>
      <c r="JTN134" s="19"/>
      <c r="JTO134" s="19"/>
      <c r="JTP134" s="19"/>
      <c r="JTQ134" s="19"/>
      <c r="JTR134" s="19"/>
      <c r="JTS134" s="19"/>
      <c r="JTT134" s="19"/>
      <c r="JTU134" s="19"/>
      <c r="JTV134" s="19"/>
      <c r="JTW134" s="19"/>
      <c r="JTX134" s="19"/>
      <c r="JTY134" s="19"/>
      <c r="JTZ134" s="19"/>
      <c r="JUA134" s="19"/>
      <c r="JUB134" s="19"/>
      <c r="JUC134" s="19"/>
      <c r="JUD134" s="19"/>
      <c r="JUE134" s="19"/>
      <c r="JUF134" s="19"/>
      <c r="JUG134" s="19"/>
      <c r="JUH134" s="19"/>
      <c r="JUI134" s="19"/>
      <c r="JUJ134" s="19"/>
      <c r="JUK134" s="19"/>
      <c r="JUL134" s="19"/>
      <c r="JUM134" s="19"/>
      <c r="JUN134" s="19"/>
      <c r="JUO134" s="19"/>
      <c r="JUP134" s="19"/>
      <c r="JUQ134" s="19"/>
      <c r="JUR134" s="19"/>
      <c r="JUS134" s="19"/>
      <c r="JUT134" s="19"/>
      <c r="JUU134" s="19"/>
      <c r="JUV134" s="19"/>
      <c r="JUW134" s="19"/>
      <c r="JUX134" s="19"/>
      <c r="JUY134" s="19"/>
      <c r="JUZ134" s="19"/>
      <c r="JVA134" s="19"/>
      <c r="JVB134" s="19"/>
      <c r="JVC134" s="19"/>
      <c r="JVD134" s="19"/>
      <c r="JVE134" s="19"/>
      <c r="JVF134" s="19"/>
      <c r="JVG134" s="19"/>
      <c r="JVH134" s="19"/>
      <c r="JVI134" s="19"/>
      <c r="JVJ134" s="19"/>
      <c r="JVK134" s="19"/>
      <c r="JVL134" s="19"/>
      <c r="JVM134" s="19"/>
      <c r="JVN134" s="19"/>
      <c r="JVO134" s="19"/>
      <c r="JVP134" s="19"/>
      <c r="JVQ134" s="19"/>
      <c r="JVR134" s="19"/>
      <c r="JVS134" s="19"/>
      <c r="JVT134" s="19"/>
      <c r="JVU134" s="19"/>
      <c r="JVV134" s="19"/>
      <c r="JVW134" s="19"/>
      <c r="JVX134" s="19"/>
      <c r="JVY134" s="19"/>
      <c r="JVZ134" s="19"/>
      <c r="JWA134" s="19"/>
      <c r="JWB134" s="19"/>
      <c r="JWC134" s="19"/>
      <c r="JWD134" s="19"/>
      <c r="JWE134" s="19"/>
      <c r="JWF134" s="19"/>
      <c r="JWG134" s="19"/>
      <c r="JWH134" s="19"/>
      <c r="JWI134" s="19"/>
      <c r="JWJ134" s="19"/>
      <c r="JWK134" s="19"/>
      <c r="JWL134" s="19"/>
      <c r="JWM134" s="19"/>
      <c r="JWN134" s="19"/>
      <c r="JWO134" s="19"/>
      <c r="JWP134" s="19"/>
      <c r="JWQ134" s="19"/>
      <c r="JWR134" s="19"/>
      <c r="JWS134" s="19"/>
      <c r="JWT134" s="19"/>
      <c r="JWU134" s="19"/>
      <c r="JWV134" s="19"/>
      <c r="JWW134" s="19"/>
      <c r="JWX134" s="19"/>
      <c r="JWY134" s="19"/>
      <c r="JWZ134" s="19"/>
      <c r="JXA134" s="19"/>
      <c r="JXB134" s="19"/>
      <c r="JXC134" s="19"/>
      <c r="JXD134" s="19"/>
      <c r="JXE134" s="19"/>
      <c r="JXF134" s="19"/>
      <c r="JXG134" s="19"/>
      <c r="JXH134" s="19"/>
      <c r="JXI134" s="19"/>
      <c r="JXJ134" s="19"/>
      <c r="JXK134" s="19"/>
      <c r="JXL134" s="19"/>
      <c r="JXM134" s="19"/>
      <c r="JXN134" s="19"/>
      <c r="JXO134" s="19"/>
      <c r="JXP134" s="19"/>
      <c r="JXQ134" s="19"/>
      <c r="JXR134" s="19"/>
      <c r="JXS134" s="19"/>
      <c r="JXT134" s="19"/>
      <c r="JXU134" s="19"/>
      <c r="JXV134" s="19"/>
      <c r="JXW134" s="19"/>
      <c r="JXX134" s="19"/>
      <c r="JXY134" s="19"/>
      <c r="JXZ134" s="19"/>
      <c r="JYA134" s="19"/>
      <c r="JYB134" s="19"/>
      <c r="JYC134" s="19"/>
      <c r="JYD134" s="19"/>
      <c r="JYE134" s="19"/>
      <c r="JYF134" s="19"/>
      <c r="JYG134" s="19"/>
      <c r="JYH134" s="19"/>
      <c r="JYI134" s="19"/>
      <c r="JYJ134" s="19"/>
      <c r="JYK134" s="19"/>
      <c r="JYL134" s="19"/>
      <c r="JYM134" s="19"/>
      <c r="JYN134" s="19"/>
      <c r="JYO134" s="19"/>
      <c r="JYP134" s="19"/>
      <c r="JYQ134" s="19"/>
      <c r="JYR134" s="19"/>
      <c r="JYS134" s="19"/>
      <c r="JYT134" s="19"/>
      <c r="JYU134" s="19"/>
      <c r="JYV134" s="19"/>
      <c r="JYW134" s="19"/>
      <c r="JYX134" s="19"/>
      <c r="JYY134" s="19"/>
      <c r="JYZ134" s="19"/>
      <c r="JZA134" s="19"/>
      <c r="JZB134" s="19"/>
      <c r="JZC134" s="19"/>
      <c r="JZD134" s="19"/>
      <c r="JZE134" s="19"/>
      <c r="JZF134" s="19"/>
      <c r="JZG134" s="19"/>
      <c r="JZH134" s="19"/>
      <c r="JZI134" s="19"/>
      <c r="JZJ134" s="19"/>
      <c r="JZK134" s="19"/>
      <c r="JZL134" s="19"/>
      <c r="JZM134" s="19"/>
      <c r="JZN134" s="19"/>
      <c r="JZO134" s="19"/>
      <c r="JZP134" s="19"/>
      <c r="JZQ134" s="19"/>
      <c r="JZR134" s="19"/>
      <c r="JZS134" s="19"/>
      <c r="JZT134" s="19"/>
      <c r="JZU134" s="19"/>
      <c r="JZV134" s="19"/>
      <c r="JZW134" s="19"/>
      <c r="JZX134" s="19"/>
      <c r="JZY134" s="19"/>
      <c r="JZZ134" s="19"/>
      <c r="KAA134" s="19"/>
      <c r="KAB134" s="19"/>
      <c r="KAC134" s="19"/>
      <c r="KAD134" s="19"/>
      <c r="KAE134" s="19"/>
      <c r="KAF134" s="19"/>
      <c r="KAG134" s="19"/>
      <c r="KAH134" s="19"/>
      <c r="KAI134" s="19"/>
      <c r="KAJ134" s="19"/>
      <c r="KAK134" s="19"/>
      <c r="KAL134" s="19"/>
      <c r="KAM134" s="19"/>
      <c r="KAN134" s="19"/>
      <c r="KAO134" s="19"/>
      <c r="KAP134" s="19"/>
      <c r="KAQ134" s="19"/>
      <c r="KAR134" s="19"/>
      <c r="KAS134" s="19"/>
      <c r="KAT134" s="19"/>
      <c r="KAU134" s="19"/>
      <c r="KAV134" s="19"/>
      <c r="KAW134" s="19"/>
      <c r="KAX134" s="19"/>
      <c r="KAY134" s="19"/>
      <c r="KAZ134" s="19"/>
      <c r="KBA134" s="19"/>
      <c r="KBB134" s="19"/>
      <c r="KBC134" s="19"/>
      <c r="KBD134" s="19"/>
      <c r="KBE134" s="19"/>
      <c r="KBF134" s="19"/>
      <c r="KBG134" s="19"/>
      <c r="KBH134" s="19"/>
      <c r="KBI134" s="19"/>
      <c r="KBJ134" s="19"/>
      <c r="KBK134" s="19"/>
      <c r="KBL134" s="19"/>
      <c r="KBM134" s="19"/>
      <c r="KBN134" s="19"/>
      <c r="KBO134" s="19"/>
      <c r="KBP134" s="19"/>
      <c r="KBQ134" s="19"/>
      <c r="KBR134" s="19"/>
      <c r="KBS134" s="19"/>
      <c r="KBT134" s="19"/>
      <c r="KBU134" s="19"/>
      <c r="KBV134" s="19"/>
      <c r="KBW134" s="19"/>
      <c r="KBX134" s="19"/>
      <c r="KBY134" s="19"/>
      <c r="KBZ134" s="19"/>
      <c r="KCA134" s="19"/>
      <c r="KCB134" s="19"/>
      <c r="KCC134" s="19"/>
      <c r="KCD134" s="19"/>
      <c r="KCE134" s="19"/>
      <c r="KCF134" s="19"/>
      <c r="KCG134" s="19"/>
      <c r="KCH134" s="19"/>
      <c r="KCI134" s="19"/>
      <c r="KCJ134" s="19"/>
      <c r="KCK134" s="19"/>
      <c r="KCL134" s="19"/>
      <c r="KCM134" s="19"/>
      <c r="KCN134" s="19"/>
      <c r="KCO134" s="19"/>
      <c r="KCP134" s="19"/>
      <c r="KCQ134" s="19"/>
      <c r="KCR134" s="19"/>
      <c r="KCS134" s="19"/>
      <c r="KCT134" s="19"/>
      <c r="KCU134" s="19"/>
      <c r="KCV134" s="19"/>
      <c r="KCW134" s="19"/>
      <c r="KCX134" s="19"/>
      <c r="KCY134" s="19"/>
      <c r="KCZ134" s="19"/>
      <c r="KDA134" s="19"/>
      <c r="KDB134" s="19"/>
      <c r="KDC134" s="19"/>
      <c r="KDD134" s="19"/>
      <c r="KDE134" s="19"/>
      <c r="KDF134" s="19"/>
      <c r="KDG134" s="19"/>
      <c r="KDH134" s="19"/>
      <c r="KDI134" s="19"/>
      <c r="KDJ134" s="19"/>
      <c r="KDK134" s="19"/>
      <c r="KDL134" s="19"/>
      <c r="KDM134" s="19"/>
      <c r="KDN134" s="19"/>
      <c r="KDO134" s="19"/>
      <c r="KDP134" s="19"/>
      <c r="KDQ134" s="19"/>
      <c r="KDR134" s="19"/>
      <c r="KDS134" s="19"/>
      <c r="KDT134" s="19"/>
      <c r="KDU134" s="19"/>
      <c r="KDV134" s="19"/>
      <c r="KDW134" s="19"/>
      <c r="KDX134" s="19"/>
      <c r="KDY134" s="19"/>
      <c r="KDZ134" s="19"/>
      <c r="KEA134" s="19"/>
      <c r="KEB134" s="19"/>
      <c r="KEC134" s="19"/>
      <c r="KED134" s="19"/>
      <c r="KEE134" s="19"/>
      <c r="KEF134" s="19"/>
      <c r="KEG134" s="19"/>
      <c r="KEH134" s="19"/>
      <c r="KEI134" s="19"/>
      <c r="KEJ134" s="19"/>
      <c r="KEK134" s="19"/>
      <c r="KEL134" s="19"/>
      <c r="KEM134" s="19"/>
      <c r="KEN134" s="19"/>
      <c r="KEO134" s="19"/>
      <c r="KEP134" s="19"/>
      <c r="KEQ134" s="19"/>
      <c r="KER134" s="19"/>
      <c r="KES134" s="19"/>
      <c r="KET134" s="19"/>
      <c r="KEU134" s="19"/>
      <c r="KEV134" s="19"/>
      <c r="KEW134" s="19"/>
      <c r="KEX134" s="19"/>
      <c r="KEY134" s="19"/>
      <c r="KEZ134" s="19"/>
      <c r="KFA134" s="19"/>
      <c r="KFB134" s="19"/>
      <c r="KFC134" s="19"/>
      <c r="KFD134" s="19"/>
      <c r="KFE134" s="19"/>
      <c r="KFF134" s="19"/>
      <c r="KFG134" s="19"/>
      <c r="KFH134" s="19"/>
      <c r="KFI134" s="19"/>
      <c r="KFJ134" s="19"/>
      <c r="KFK134" s="19"/>
      <c r="KFL134" s="19"/>
      <c r="KFM134" s="19"/>
      <c r="KFN134" s="19"/>
      <c r="KFO134" s="19"/>
      <c r="KFP134" s="19"/>
      <c r="KFQ134" s="19"/>
      <c r="KFR134" s="19"/>
      <c r="KFS134" s="19"/>
      <c r="KFT134" s="19"/>
      <c r="KFU134" s="19"/>
      <c r="KFV134" s="19"/>
      <c r="KFW134" s="19"/>
      <c r="KFX134" s="19"/>
      <c r="KFY134" s="19"/>
      <c r="KFZ134" s="19"/>
      <c r="KGA134" s="19"/>
      <c r="KGB134" s="19"/>
      <c r="KGC134" s="19"/>
      <c r="KGD134" s="19"/>
      <c r="KGE134" s="19"/>
      <c r="KGF134" s="19"/>
      <c r="KGG134" s="19"/>
      <c r="KGH134" s="19"/>
      <c r="KGI134" s="19"/>
      <c r="KGJ134" s="19"/>
      <c r="KGK134" s="19"/>
      <c r="KGL134" s="19"/>
      <c r="KGM134" s="19"/>
      <c r="KGN134" s="19"/>
      <c r="KGO134" s="19"/>
      <c r="KGP134" s="19"/>
      <c r="KGQ134" s="19"/>
      <c r="KGR134" s="19"/>
      <c r="KGS134" s="19"/>
      <c r="KGT134" s="19"/>
      <c r="KGU134" s="19"/>
      <c r="KGV134" s="19"/>
      <c r="KGW134" s="19"/>
      <c r="KGX134" s="19"/>
      <c r="KGY134" s="19"/>
      <c r="KGZ134" s="19"/>
      <c r="KHA134" s="19"/>
      <c r="KHB134" s="19"/>
      <c r="KHC134" s="19"/>
      <c r="KHD134" s="19"/>
      <c r="KHE134" s="19"/>
      <c r="KHF134" s="19"/>
      <c r="KHG134" s="19"/>
      <c r="KHH134" s="19"/>
      <c r="KHI134" s="19"/>
      <c r="KHJ134" s="19"/>
      <c r="KHK134" s="19"/>
      <c r="KHL134" s="19"/>
      <c r="KHM134" s="19"/>
      <c r="KHN134" s="19"/>
      <c r="KHO134" s="19"/>
      <c r="KHP134" s="19"/>
      <c r="KHQ134" s="19"/>
      <c r="KHR134" s="19"/>
      <c r="KHS134" s="19"/>
      <c r="KHT134" s="19"/>
      <c r="KHU134" s="19"/>
      <c r="KHV134" s="19"/>
      <c r="KHW134" s="19"/>
      <c r="KHX134" s="19"/>
      <c r="KHY134" s="19"/>
      <c r="KHZ134" s="19"/>
      <c r="KIA134" s="19"/>
      <c r="KIB134" s="19"/>
      <c r="KIC134" s="19"/>
      <c r="KID134" s="19"/>
      <c r="KIE134" s="19"/>
      <c r="KIF134" s="19"/>
      <c r="KIG134" s="19"/>
      <c r="KIH134" s="19"/>
      <c r="KII134" s="19"/>
      <c r="KIJ134" s="19"/>
      <c r="KIK134" s="19"/>
      <c r="KIL134" s="19"/>
      <c r="KIM134" s="19"/>
      <c r="KIN134" s="19"/>
      <c r="KIO134" s="19"/>
      <c r="KIP134" s="19"/>
      <c r="KIQ134" s="19"/>
      <c r="KIR134" s="19"/>
      <c r="KIS134" s="19"/>
      <c r="KIT134" s="19"/>
      <c r="KIU134" s="19"/>
      <c r="KIV134" s="19"/>
      <c r="KIW134" s="19"/>
      <c r="KIX134" s="19"/>
      <c r="KIY134" s="19"/>
      <c r="KIZ134" s="19"/>
      <c r="KJA134" s="19"/>
      <c r="KJB134" s="19"/>
      <c r="KJC134" s="19"/>
      <c r="KJD134" s="19"/>
      <c r="KJE134" s="19"/>
      <c r="KJF134" s="19"/>
      <c r="KJG134" s="19"/>
      <c r="KJH134" s="19"/>
      <c r="KJI134" s="19"/>
      <c r="KJJ134" s="19"/>
      <c r="KJK134" s="19"/>
      <c r="KJL134" s="19"/>
      <c r="KJM134" s="19"/>
      <c r="KJN134" s="19"/>
      <c r="KJO134" s="19"/>
      <c r="KJP134" s="19"/>
      <c r="KJQ134" s="19"/>
      <c r="KJR134" s="19"/>
      <c r="KJS134" s="19"/>
      <c r="KJT134" s="19"/>
      <c r="KJU134" s="19"/>
      <c r="KJV134" s="19"/>
      <c r="KJW134" s="19"/>
      <c r="KJX134" s="19"/>
      <c r="KJY134" s="19"/>
      <c r="KJZ134" s="19"/>
      <c r="KKA134" s="19"/>
      <c r="KKB134" s="19"/>
      <c r="KKC134" s="19"/>
      <c r="KKD134" s="19"/>
      <c r="KKE134" s="19"/>
      <c r="KKF134" s="19"/>
      <c r="KKG134" s="19"/>
      <c r="KKH134" s="19"/>
      <c r="KKI134" s="19"/>
      <c r="KKJ134" s="19"/>
      <c r="KKK134" s="19"/>
      <c r="KKL134" s="19"/>
      <c r="KKM134" s="19"/>
      <c r="KKN134" s="19"/>
      <c r="KKO134" s="19"/>
      <c r="KKP134" s="19"/>
      <c r="KKQ134" s="19"/>
      <c r="KKR134" s="19"/>
      <c r="KKS134" s="19"/>
      <c r="KKT134" s="19"/>
      <c r="KKU134" s="19"/>
      <c r="KKV134" s="19"/>
      <c r="KKW134" s="19"/>
      <c r="KKX134" s="19"/>
      <c r="KKY134" s="19"/>
      <c r="KKZ134" s="19"/>
      <c r="KLA134" s="19"/>
      <c r="KLB134" s="19"/>
      <c r="KLC134" s="19"/>
      <c r="KLD134" s="19"/>
      <c r="KLE134" s="19"/>
      <c r="KLF134" s="19"/>
      <c r="KLG134" s="19"/>
      <c r="KLH134" s="19"/>
      <c r="KLI134" s="19"/>
      <c r="KLJ134" s="19"/>
      <c r="KLK134" s="19"/>
      <c r="KLL134" s="19"/>
      <c r="KLM134" s="19"/>
      <c r="KLN134" s="19"/>
      <c r="KLO134" s="19"/>
      <c r="KLP134" s="19"/>
      <c r="KLQ134" s="19"/>
      <c r="KLR134" s="19"/>
      <c r="KLS134" s="19"/>
      <c r="KLT134" s="19"/>
      <c r="KLU134" s="19"/>
      <c r="KLV134" s="19"/>
      <c r="KLW134" s="19"/>
      <c r="KLX134" s="19"/>
      <c r="KLY134" s="19"/>
      <c r="KLZ134" s="19"/>
      <c r="KMA134" s="19"/>
      <c r="KMB134" s="19"/>
      <c r="KMC134" s="19"/>
      <c r="KMD134" s="19"/>
      <c r="KME134" s="19"/>
      <c r="KMF134" s="19"/>
      <c r="KMG134" s="19"/>
      <c r="KMH134" s="19"/>
      <c r="KMI134" s="19"/>
      <c r="KMJ134" s="19"/>
      <c r="KMK134" s="19"/>
      <c r="KML134" s="19"/>
      <c r="KMM134" s="19"/>
      <c r="KMN134" s="19"/>
      <c r="KMO134" s="19"/>
      <c r="KMP134" s="19"/>
      <c r="KMQ134" s="19"/>
      <c r="KMR134" s="19"/>
      <c r="KMS134" s="19"/>
      <c r="KMT134" s="19"/>
      <c r="KMU134" s="19"/>
      <c r="KMV134" s="19"/>
      <c r="KMW134" s="19"/>
      <c r="KMX134" s="19"/>
      <c r="KMY134" s="19"/>
      <c r="KMZ134" s="19"/>
      <c r="KNA134" s="19"/>
      <c r="KNB134" s="19"/>
      <c r="KNC134" s="19"/>
      <c r="KND134" s="19"/>
      <c r="KNE134" s="19"/>
      <c r="KNF134" s="19"/>
      <c r="KNG134" s="19"/>
      <c r="KNH134" s="19"/>
      <c r="KNI134" s="19"/>
      <c r="KNJ134" s="19"/>
      <c r="KNK134" s="19"/>
      <c r="KNL134" s="19"/>
      <c r="KNM134" s="19"/>
      <c r="KNN134" s="19"/>
      <c r="KNO134" s="19"/>
      <c r="KNP134" s="19"/>
      <c r="KNQ134" s="19"/>
      <c r="KNR134" s="19"/>
      <c r="KNS134" s="19"/>
      <c r="KNT134" s="19"/>
      <c r="KNU134" s="19"/>
      <c r="KNV134" s="19"/>
      <c r="KNW134" s="19"/>
      <c r="KNX134" s="19"/>
      <c r="KNY134" s="19"/>
      <c r="KNZ134" s="19"/>
      <c r="KOA134" s="19"/>
      <c r="KOB134" s="19"/>
      <c r="KOC134" s="19"/>
      <c r="KOD134" s="19"/>
      <c r="KOE134" s="19"/>
      <c r="KOF134" s="19"/>
      <c r="KOG134" s="19"/>
      <c r="KOH134" s="19"/>
      <c r="KOI134" s="19"/>
      <c r="KOJ134" s="19"/>
      <c r="KOK134" s="19"/>
      <c r="KOL134" s="19"/>
      <c r="KOM134" s="19"/>
      <c r="KON134" s="19"/>
      <c r="KOO134" s="19"/>
      <c r="KOP134" s="19"/>
      <c r="KOQ134" s="19"/>
      <c r="KOR134" s="19"/>
      <c r="KOS134" s="19"/>
      <c r="KOT134" s="19"/>
      <c r="KOU134" s="19"/>
      <c r="KOV134" s="19"/>
      <c r="KOW134" s="19"/>
      <c r="KOX134" s="19"/>
      <c r="KOY134" s="19"/>
      <c r="KOZ134" s="19"/>
      <c r="KPA134" s="19"/>
      <c r="KPB134" s="19"/>
      <c r="KPC134" s="19"/>
      <c r="KPD134" s="19"/>
      <c r="KPE134" s="19"/>
      <c r="KPF134" s="19"/>
      <c r="KPG134" s="19"/>
      <c r="KPH134" s="19"/>
      <c r="KPI134" s="19"/>
      <c r="KPJ134" s="19"/>
      <c r="KPK134" s="19"/>
      <c r="KPL134" s="19"/>
      <c r="KPM134" s="19"/>
      <c r="KPN134" s="19"/>
      <c r="KPO134" s="19"/>
      <c r="KPP134" s="19"/>
      <c r="KPQ134" s="19"/>
      <c r="KPR134" s="19"/>
      <c r="KPS134" s="19"/>
      <c r="KPT134" s="19"/>
      <c r="KPU134" s="19"/>
      <c r="KPV134" s="19"/>
      <c r="KPW134" s="19"/>
      <c r="KPX134" s="19"/>
      <c r="KPY134" s="19"/>
      <c r="KPZ134" s="19"/>
      <c r="KQA134" s="19"/>
      <c r="KQB134" s="19"/>
      <c r="KQC134" s="19"/>
      <c r="KQD134" s="19"/>
      <c r="KQE134" s="19"/>
      <c r="KQF134" s="19"/>
      <c r="KQG134" s="19"/>
      <c r="KQH134" s="19"/>
      <c r="KQI134" s="19"/>
      <c r="KQJ134" s="19"/>
      <c r="KQK134" s="19"/>
      <c r="KQL134" s="19"/>
      <c r="KQM134" s="19"/>
      <c r="KQN134" s="19"/>
      <c r="KQO134" s="19"/>
      <c r="KQP134" s="19"/>
      <c r="KQQ134" s="19"/>
      <c r="KQR134" s="19"/>
      <c r="KQS134" s="19"/>
      <c r="KQT134" s="19"/>
      <c r="KQU134" s="19"/>
      <c r="KQV134" s="19"/>
      <c r="KQW134" s="19"/>
      <c r="KQX134" s="19"/>
      <c r="KQY134" s="19"/>
      <c r="KQZ134" s="19"/>
      <c r="KRA134" s="19"/>
      <c r="KRB134" s="19"/>
      <c r="KRC134" s="19"/>
      <c r="KRD134" s="19"/>
      <c r="KRE134" s="19"/>
      <c r="KRF134" s="19"/>
      <c r="KRG134" s="19"/>
      <c r="KRH134" s="19"/>
      <c r="KRI134" s="19"/>
      <c r="KRJ134" s="19"/>
      <c r="KRK134" s="19"/>
      <c r="KRL134" s="19"/>
      <c r="KRM134" s="19"/>
      <c r="KRN134" s="19"/>
      <c r="KRO134" s="19"/>
      <c r="KRP134" s="19"/>
      <c r="KRQ134" s="19"/>
      <c r="KRR134" s="19"/>
      <c r="KRS134" s="19"/>
      <c r="KRT134" s="19"/>
      <c r="KRU134" s="19"/>
      <c r="KRV134" s="19"/>
      <c r="KRW134" s="19"/>
      <c r="KRX134" s="19"/>
      <c r="KRY134" s="19"/>
      <c r="KRZ134" s="19"/>
      <c r="KSA134" s="19"/>
      <c r="KSB134" s="19"/>
      <c r="KSC134" s="19"/>
      <c r="KSD134" s="19"/>
      <c r="KSE134" s="19"/>
      <c r="KSF134" s="19"/>
      <c r="KSG134" s="19"/>
      <c r="KSH134" s="19"/>
      <c r="KSI134" s="19"/>
      <c r="KSJ134" s="19"/>
      <c r="KSK134" s="19"/>
      <c r="KSL134" s="19"/>
      <c r="KSM134" s="19"/>
      <c r="KSN134" s="19"/>
      <c r="KSO134" s="19"/>
      <c r="KSP134" s="19"/>
      <c r="KSQ134" s="19"/>
      <c r="KSR134" s="19"/>
      <c r="KSS134" s="19"/>
      <c r="KST134" s="19"/>
      <c r="KSU134" s="19"/>
      <c r="KSV134" s="19"/>
      <c r="KSW134" s="19"/>
      <c r="KSX134" s="19"/>
      <c r="KSY134" s="19"/>
      <c r="KSZ134" s="19"/>
      <c r="KTA134" s="19"/>
      <c r="KTB134" s="19"/>
      <c r="KTC134" s="19"/>
      <c r="KTD134" s="19"/>
      <c r="KTE134" s="19"/>
      <c r="KTF134" s="19"/>
      <c r="KTG134" s="19"/>
      <c r="KTH134" s="19"/>
      <c r="KTI134" s="19"/>
      <c r="KTJ134" s="19"/>
      <c r="KTK134" s="19"/>
      <c r="KTL134" s="19"/>
      <c r="KTM134" s="19"/>
      <c r="KTN134" s="19"/>
      <c r="KTO134" s="19"/>
      <c r="KTP134" s="19"/>
      <c r="KTQ134" s="19"/>
      <c r="KTR134" s="19"/>
      <c r="KTS134" s="19"/>
      <c r="KTT134" s="19"/>
      <c r="KTU134" s="19"/>
      <c r="KTV134" s="19"/>
      <c r="KTW134" s="19"/>
      <c r="KTX134" s="19"/>
      <c r="KTY134" s="19"/>
      <c r="KTZ134" s="19"/>
      <c r="KUA134" s="19"/>
      <c r="KUB134" s="19"/>
      <c r="KUC134" s="19"/>
      <c r="KUD134" s="19"/>
      <c r="KUE134" s="19"/>
      <c r="KUF134" s="19"/>
      <c r="KUG134" s="19"/>
      <c r="KUH134" s="19"/>
      <c r="KUI134" s="19"/>
      <c r="KUJ134" s="19"/>
      <c r="KUK134" s="19"/>
      <c r="KUL134" s="19"/>
      <c r="KUM134" s="19"/>
      <c r="KUN134" s="19"/>
      <c r="KUO134" s="19"/>
      <c r="KUP134" s="19"/>
      <c r="KUQ134" s="19"/>
      <c r="KUR134" s="19"/>
      <c r="KUS134" s="19"/>
      <c r="KUT134" s="19"/>
      <c r="KUU134" s="19"/>
      <c r="KUV134" s="19"/>
      <c r="KUW134" s="19"/>
      <c r="KUX134" s="19"/>
      <c r="KUY134" s="19"/>
      <c r="KUZ134" s="19"/>
      <c r="KVA134" s="19"/>
      <c r="KVB134" s="19"/>
      <c r="KVC134" s="19"/>
      <c r="KVD134" s="19"/>
      <c r="KVE134" s="19"/>
      <c r="KVF134" s="19"/>
      <c r="KVG134" s="19"/>
      <c r="KVH134" s="19"/>
      <c r="KVI134" s="19"/>
      <c r="KVJ134" s="19"/>
      <c r="KVK134" s="19"/>
      <c r="KVL134" s="19"/>
      <c r="KVM134" s="19"/>
      <c r="KVN134" s="19"/>
      <c r="KVO134" s="19"/>
      <c r="KVP134" s="19"/>
      <c r="KVQ134" s="19"/>
      <c r="KVR134" s="19"/>
      <c r="KVS134" s="19"/>
      <c r="KVT134" s="19"/>
      <c r="KVU134" s="19"/>
      <c r="KVV134" s="19"/>
      <c r="KVW134" s="19"/>
      <c r="KVX134" s="19"/>
      <c r="KVY134" s="19"/>
      <c r="KVZ134" s="19"/>
      <c r="KWA134" s="19"/>
      <c r="KWB134" s="19"/>
      <c r="KWC134" s="19"/>
      <c r="KWD134" s="19"/>
      <c r="KWE134" s="19"/>
      <c r="KWF134" s="19"/>
      <c r="KWG134" s="19"/>
      <c r="KWH134" s="19"/>
      <c r="KWI134" s="19"/>
      <c r="KWJ134" s="19"/>
      <c r="KWK134" s="19"/>
      <c r="KWL134" s="19"/>
      <c r="KWM134" s="19"/>
      <c r="KWN134" s="19"/>
      <c r="KWO134" s="19"/>
      <c r="KWP134" s="19"/>
      <c r="KWQ134" s="19"/>
      <c r="KWR134" s="19"/>
      <c r="KWS134" s="19"/>
      <c r="KWT134" s="19"/>
      <c r="KWU134" s="19"/>
      <c r="KWV134" s="19"/>
      <c r="KWW134" s="19"/>
      <c r="KWX134" s="19"/>
      <c r="KWY134" s="19"/>
      <c r="KWZ134" s="19"/>
      <c r="KXA134" s="19"/>
      <c r="KXB134" s="19"/>
      <c r="KXC134" s="19"/>
      <c r="KXD134" s="19"/>
      <c r="KXE134" s="19"/>
      <c r="KXF134" s="19"/>
      <c r="KXG134" s="19"/>
      <c r="KXH134" s="19"/>
      <c r="KXI134" s="19"/>
      <c r="KXJ134" s="19"/>
      <c r="KXK134" s="19"/>
      <c r="KXL134" s="19"/>
      <c r="KXM134" s="19"/>
      <c r="KXN134" s="19"/>
      <c r="KXO134" s="19"/>
      <c r="KXP134" s="19"/>
      <c r="KXQ134" s="19"/>
      <c r="KXR134" s="19"/>
      <c r="KXS134" s="19"/>
      <c r="KXT134" s="19"/>
      <c r="KXU134" s="19"/>
      <c r="KXV134" s="19"/>
      <c r="KXW134" s="19"/>
      <c r="KXX134" s="19"/>
      <c r="KXY134" s="19"/>
      <c r="KXZ134" s="19"/>
      <c r="KYA134" s="19"/>
      <c r="KYB134" s="19"/>
      <c r="KYC134" s="19"/>
      <c r="KYD134" s="19"/>
      <c r="KYE134" s="19"/>
      <c r="KYF134" s="19"/>
      <c r="KYG134" s="19"/>
      <c r="KYH134" s="19"/>
      <c r="KYI134" s="19"/>
      <c r="KYJ134" s="19"/>
      <c r="KYK134" s="19"/>
      <c r="KYL134" s="19"/>
      <c r="KYM134" s="19"/>
      <c r="KYN134" s="19"/>
      <c r="KYO134" s="19"/>
      <c r="KYP134" s="19"/>
      <c r="KYQ134" s="19"/>
      <c r="KYR134" s="19"/>
      <c r="KYS134" s="19"/>
      <c r="KYT134" s="19"/>
      <c r="KYU134" s="19"/>
      <c r="KYV134" s="19"/>
      <c r="KYW134" s="19"/>
      <c r="KYX134" s="19"/>
      <c r="KYY134" s="19"/>
      <c r="KYZ134" s="19"/>
      <c r="KZA134" s="19"/>
      <c r="KZB134" s="19"/>
      <c r="KZC134" s="19"/>
      <c r="KZD134" s="19"/>
      <c r="KZE134" s="19"/>
      <c r="KZF134" s="19"/>
      <c r="KZG134" s="19"/>
      <c r="KZH134" s="19"/>
      <c r="KZI134" s="19"/>
      <c r="KZJ134" s="19"/>
      <c r="KZK134" s="19"/>
      <c r="KZL134" s="19"/>
      <c r="KZM134" s="19"/>
      <c r="KZN134" s="19"/>
      <c r="KZO134" s="19"/>
      <c r="KZP134" s="19"/>
      <c r="KZQ134" s="19"/>
      <c r="KZR134" s="19"/>
      <c r="KZS134" s="19"/>
      <c r="KZT134" s="19"/>
      <c r="KZU134" s="19"/>
      <c r="KZV134" s="19"/>
      <c r="KZW134" s="19"/>
      <c r="KZX134" s="19"/>
      <c r="KZY134" s="19"/>
      <c r="KZZ134" s="19"/>
      <c r="LAA134" s="19"/>
      <c r="LAB134" s="19"/>
      <c r="LAC134" s="19"/>
      <c r="LAD134" s="19"/>
      <c r="LAE134" s="19"/>
      <c r="LAF134" s="19"/>
      <c r="LAG134" s="19"/>
      <c r="LAH134" s="19"/>
      <c r="LAI134" s="19"/>
      <c r="LAJ134" s="19"/>
      <c r="LAK134" s="19"/>
      <c r="LAL134" s="19"/>
      <c r="LAM134" s="19"/>
      <c r="LAN134" s="19"/>
      <c r="LAO134" s="19"/>
      <c r="LAP134" s="19"/>
      <c r="LAQ134" s="19"/>
      <c r="LAR134" s="19"/>
      <c r="LAS134" s="19"/>
      <c r="LAT134" s="19"/>
      <c r="LAU134" s="19"/>
      <c r="LAV134" s="19"/>
      <c r="LAW134" s="19"/>
      <c r="LAX134" s="19"/>
      <c r="LAY134" s="19"/>
      <c r="LAZ134" s="19"/>
      <c r="LBA134" s="19"/>
      <c r="LBB134" s="19"/>
      <c r="LBC134" s="19"/>
      <c r="LBD134" s="19"/>
      <c r="LBE134" s="19"/>
      <c r="LBF134" s="19"/>
      <c r="LBG134" s="19"/>
      <c r="LBH134" s="19"/>
      <c r="LBI134" s="19"/>
      <c r="LBJ134" s="19"/>
      <c r="LBK134" s="19"/>
      <c r="LBL134" s="19"/>
      <c r="LBM134" s="19"/>
      <c r="LBN134" s="19"/>
      <c r="LBO134" s="19"/>
      <c r="LBP134" s="19"/>
      <c r="LBQ134" s="19"/>
      <c r="LBR134" s="19"/>
      <c r="LBS134" s="19"/>
      <c r="LBT134" s="19"/>
      <c r="LBU134" s="19"/>
      <c r="LBV134" s="19"/>
      <c r="LBW134" s="19"/>
      <c r="LBX134" s="19"/>
      <c r="LBY134" s="19"/>
      <c r="LBZ134" s="19"/>
      <c r="LCA134" s="19"/>
      <c r="LCB134" s="19"/>
      <c r="LCC134" s="19"/>
      <c r="LCD134" s="19"/>
      <c r="LCE134" s="19"/>
      <c r="LCF134" s="19"/>
      <c r="LCG134" s="19"/>
      <c r="LCH134" s="19"/>
      <c r="LCI134" s="19"/>
      <c r="LCJ134" s="19"/>
      <c r="LCK134" s="19"/>
      <c r="LCL134" s="19"/>
      <c r="LCM134" s="19"/>
      <c r="LCN134" s="19"/>
      <c r="LCO134" s="19"/>
      <c r="LCP134" s="19"/>
      <c r="LCQ134" s="19"/>
      <c r="LCR134" s="19"/>
      <c r="LCS134" s="19"/>
      <c r="LCT134" s="19"/>
      <c r="LCU134" s="19"/>
      <c r="LCV134" s="19"/>
      <c r="LCW134" s="19"/>
      <c r="LCX134" s="19"/>
      <c r="LCY134" s="19"/>
      <c r="LCZ134" s="19"/>
      <c r="LDA134" s="19"/>
      <c r="LDB134" s="19"/>
      <c r="LDC134" s="19"/>
      <c r="LDD134" s="19"/>
      <c r="LDE134" s="19"/>
      <c r="LDF134" s="19"/>
      <c r="LDG134" s="19"/>
      <c r="LDH134" s="19"/>
      <c r="LDI134" s="19"/>
      <c r="LDJ134" s="19"/>
      <c r="LDK134" s="19"/>
      <c r="LDL134" s="19"/>
      <c r="LDM134" s="19"/>
      <c r="LDN134" s="19"/>
      <c r="LDO134" s="19"/>
      <c r="LDP134" s="19"/>
      <c r="LDQ134" s="19"/>
      <c r="LDR134" s="19"/>
      <c r="LDS134" s="19"/>
      <c r="LDT134" s="19"/>
      <c r="LDU134" s="19"/>
      <c r="LDV134" s="19"/>
      <c r="LDW134" s="19"/>
      <c r="LDX134" s="19"/>
      <c r="LDY134" s="19"/>
      <c r="LDZ134" s="19"/>
      <c r="LEA134" s="19"/>
      <c r="LEB134" s="19"/>
      <c r="LEC134" s="19"/>
      <c r="LED134" s="19"/>
      <c r="LEE134" s="19"/>
      <c r="LEF134" s="19"/>
      <c r="LEG134" s="19"/>
      <c r="LEH134" s="19"/>
      <c r="LEI134" s="19"/>
      <c r="LEJ134" s="19"/>
      <c r="LEK134" s="19"/>
      <c r="LEL134" s="19"/>
      <c r="LEM134" s="19"/>
      <c r="LEN134" s="19"/>
      <c r="LEO134" s="19"/>
      <c r="LEP134" s="19"/>
      <c r="LEQ134" s="19"/>
      <c r="LER134" s="19"/>
      <c r="LES134" s="19"/>
      <c r="LET134" s="19"/>
      <c r="LEU134" s="19"/>
      <c r="LEV134" s="19"/>
      <c r="LEW134" s="19"/>
      <c r="LEX134" s="19"/>
      <c r="LEY134" s="19"/>
      <c r="LEZ134" s="19"/>
      <c r="LFA134" s="19"/>
      <c r="LFB134" s="19"/>
      <c r="LFC134" s="19"/>
      <c r="LFD134" s="19"/>
      <c r="LFE134" s="19"/>
      <c r="LFF134" s="19"/>
      <c r="LFG134" s="19"/>
      <c r="LFH134" s="19"/>
      <c r="LFI134" s="19"/>
      <c r="LFJ134" s="19"/>
      <c r="LFK134" s="19"/>
      <c r="LFL134" s="19"/>
      <c r="LFM134" s="19"/>
      <c r="LFN134" s="19"/>
      <c r="LFO134" s="19"/>
      <c r="LFP134" s="19"/>
      <c r="LFQ134" s="19"/>
      <c r="LFR134" s="19"/>
      <c r="LFS134" s="19"/>
      <c r="LFT134" s="19"/>
      <c r="LFU134" s="19"/>
      <c r="LFV134" s="19"/>
      <c r="LFW134" s="19"/>
      <c r="LFX134" s="19"/>
      <c r="LFY134" s="19"/>
      <c r="LFZ134" s="19"/>
      <c r="LGA134" s="19"/>
      <c r="LGB134" s="19"/>
      <c r="LGC134" s="19"/>
      <c r="LGD134" s="19"/>
      <c r="LGE134" s="19"/>
      <c r="LGF134" s="19"/>
      <c r="LGG134" s="19"/>
      <c r="LGH134" s="19"/>
      <c r="LGI134" s="19"/>
      <c r="LGJ134" s="19"/>
      <c r="LGK134" s="19"/>
      <c r="LGL134" s="19"/>
      <c r="LGM134" s="19"/>
      <c r="LGN134" s="19"/>
      <c r="LGO134" s="19"/>
      <c r="LGP134" s="19"/>
      <c r="LGQ134" s="19"/>
      <c r="LGR134" s="19"/>
      <c r="LGS134" s="19"/>
      <c r="LGT134" s="19"/>
      <c r="LGU134" s="19"/>
      <c r="LGV134" s="19"/>
      <c r="LGW134" s="19"/>
      <c r="LGX134" s="19"/>
      <c r="LGY134" s="19"/>
      <c r="LGZ134" s="19"/>
      <c r="LHA134" s="19"/>
      <c r="LHB134" s="19"/>
      <c r="LHC134" s="19"/>
      <c r="LHD134" s="19"/>
      <c r="LHE134" s="19"/>
      <c r="LHF134" s="19"/>
      <c r="LHG134" s="19"/>
      <c r="LHH134" s="19"/>
      <c r="LHI134" s="19"/>
      <c r="LHJ134" s="19"/>
      <c r="LHK134" s="19"/>
      <c r="LHL134" s="19"/>
      <c r="LHM134" s="19"/>
      <c r="LHN134" s="19"/>
      <c r="LHO134" s="19"/>
      <c r="LHP134" s="19"/>
      <c r="LHQ134" s="19"/>
      <c r="LHR134" s="19"/>
      <c r="LHS134" s="19"/>
      <c r="LHT134" s="19"/>
      <c r="LHU134" s="19"/>
      <c r="LHV134" s="19"/>
      <c r="LHW134" s="19"/>
      <c r="LHX134" s="19"/>
      <c r="LHY134" s="19"/>
      <c r="LHZ134" s="19"/>
      <c r="LIA134" s="19"/>
      <c r="LIB134" s="19"/>
      <c r="LIC134" s="19"/>
      <c r="LID134" s="19"/>
      <c r="LIE134" s="19"/>
      <c r="LIF134" s="19"/>
      <c r="LIG134" s="19"/>
      <c r="LIH134" s="19"/>
      <c r="LII134" s="19"/>
      <c r="LIJ134" s="19"/>
      <c r="LIK134" s="19"/>
      <c r="LIL134" s="19"/>
      <c r="LIM134" s="19"/>
      <c r="LIN134" s="19"/>
      <c r="LIO134" s="19"/>
      <c r="LIP134" s="19"/>
      <c r="LIQ134" s="19"/>
      <c r="LIR134" s="19"/>
      <c r="LIS134" s="19"/>
      <c r="LIT134" s="19"/>
      <c r="LIU134" s="19"/>
      <c r="LIV134" s="19"/>
      <c r="LIW134" s="19"/>
      <c r="LIX134" s="19"/>
      <c r="LIY134" s="19"/>
      <c r="LIZ134" s="19"/>
      <c r="LJA134" s="19"/>
      <c r="LJB134" s="19"/>
      <c r="LJC134" s="19"/>
      <c r="LJD134" s="19"/>
      <c r="LJE134" s="19"/>
      <c r="LJF134" s="19"/>
      <c r="LJG134" s="19"/>
      <c r="LJH134" s="19"/>
      <c r="LJI134" s="19"/>
      <c r="LJJ134" s="19"/>
      <c r="LJK134" s="19"/>
      <c r="LJL134" s="19"/>
      <c r="LJM134" s="19"/>
      <c r="LJN134" s="19"/>
      <c r="LJO134" s="19"/>
      <c r="LJP134" s="19"/>
      <c r="LJQ134" s="19"/>
      <c r="LJR134" s="19"/>
      <c r="LJS134" s="19"/>
      <c r="LJT134" s="19"/>
      <c r="LJU134" s="19"/>
      <c r="LJV134" s="19"/>
      <c r="LJW134" s="19"/>
      <c r="LJX134" s="19"/>
      <c r="LJY134" s="19"/>
      <c r="LJZ134" s="19"/>
      <c r="LKA134" s="19"/>
      <c r="LKB134" s="19"/>
      <c r="LKC134" s="19"/>
      <c r="LKD134" s="19"/>
      <c r="LKE134" s="19"/>
      <c r="LKF134" s="19"/>
      <c r="LKG134" s="19"/>
      <c r="LKH134" s="19"/>
      <c r="LKI134" s="19"/>
      <c r="LKJ134" s="19"/>
      <c r="LKK134" s="19"/>
      <c r="LKL134" s="19"/>
      <c r="LKM134" s="19"/>
      <c r="LKN134" s="19"/>
      <c r="LKO134" s="19"/>
      <c r="LKP134" s="19"/>
      <c r="LKQ134" s="19"/>
      <c r="LKR134" s="19"/>
      <c r="LKS134" s="19"/>
      <c r="LKT134" s="19"/>
      <c r="LKU134" s="19"/>
      <c r="LKV134" s="19"/>
      <c r="LKW134" s="19"/>
      <c r="LKX134" s="19"/>
      <c r="LKY134" s="19"/>
      <c r="LKZ134" s="19"/>
      <c r="LLA134" s="19"/>
      <c r="LLB134" s="19"/>
      <c r="LLC134" s="19"/>
      <c r="LLD134" s="19"/>
      <c r="LLE134" s="19"/>
      <c r="LLF134" s="19"/>
      <c r="LLG134" s="19"/>
      <c r="LLH134" s="19"/>
      <c r="LLI134" s="19"/>
      <c r="LLJ134" s="19"/>
      <c r="LLK134" s="19"/>
      <c r="LLL134" s="19"/>
      <c r="LLM134" s="19"/>
      <c r="LLN134" s="19"/>
      <c r="LLO134" s="19"/>
      <c r="LLP134" s="19"/>
      <c r="LLQ134" s="19"/>
      <c r="LLR134" s="19"/>
      <c r="LLS134" s="19"/>
      <c r="LLT134" s="19"/>
      <c r="LLU134" s="19"/>
      <c r="LLV134" s="19"/>
      <c r="LLW134" s="19"/>
      <c r="LLX134" s="19"/>
      <c r="LLY134" s="19"/>
      <c r="LLZ134" s="19"/>
      <c r="LMA134" s="19"/>
      <c r="LMB134" s="19"/>
      <c r="LMC134" s="19"/>
      <c r="LMD134" s="19"/>
      <c r="LME134" s="19"/>
      <c r="LMF134" s="19"/>
      <c r="LMG134" s="19"/>
      <c r="LMH134" s="19"/>
      <c r="LMI134" s="19"/>
      <c r="LMJ134" s="19"/>
      <c r="LMK134" s="19"/>
      <c r="LML134" s="19"/>
      <c r="LMM134" s="19"/>
      <c r="LMN134" s="19"/>
      <c r="LMO134" s="19"/>
      <c r="LMP134" s="19"/>
      <c r="LMQ134" s="19"/>
      <c r="LMR134" s="19"/>
      <c r="LMS134" s="19"/>
      <c r="LMT134" s="19"/>
      <c r="LMU134" s="19"/>
      <c r="LMV134" s="19"/>
      <c r="LMW134" s="19"/>
      <c r="LMX134" s="19"/>
      <c r="LMY134" s="19"/>
      <c r="LMZ134" s="19"/>
      <c r="LNA134" s="19"/>
      <c r="LNB134" s="19"/>
      <c r="LNC134" s="19"/>
      <c r="LND134" s="19"/>
      <c r="LNE134" s="19"/>
      <c r="LNF134" s="19"/>
      <c r="LNG134" s="19"/>
      <c r="LNH134" s="19"/>
      <c r="LNI134" s="19"/>
      <c r="LNJ134" s="19"/>
      <c r="LNK134" s="19"/>
      <c r="LNL134" s="19"/>
      <c r="LNM134" s="19"/>
      <c r="LNN134" s="19"/>
      <c r="LNO134" s="19"/>
      <c r="LNP134" s="19"/>
      <c r="LNQ134" s="19"/>
      <c r="LNR134" s="19"/>
      <c r="LNS134" s="19"/>
      <c r="LNT134" s="19"/>
      <c r="LNU134" s="19"/>
      <c r="LNV134" s="19"/>
      <c r="LNW134" s="19"/>
      <c r="LNX134" s="19"/>
      <c r="LNY134" s="19"/>
      <c r="LNZ134" s="19"/>
      <c r="LOA134" s="19"/>
      <c r="LOB134" s="19"/>
      <c r="LOC134" s="19"/>
      <c r="LOD134" s="19"/>
      <c r="LOE134" s="19"/>
      <c r="LOF134" s="19"/>
      <c r="LOG134" s="19"/>
      <c r="LOH134" s="19"/>
      <c r="LOI134" s="19"/>
      <c r="LOJ134" s="19"/>
      <c r="LOK134" s="19"/>
      <c r="LOL134" s="19"/>
      <c r="LOM134" s="19"/>
      <c r="LON134" s="19"/>
      <c r="LOO134" s="19"/>
      <c r="LOP134" s="19"/>
      <c r="LOQ134" s="19"/>
      <c r="LOR134" s="19"/>
      <c r="LOS134" s="19"/>
      <c r="LOT134" s="19"/>
      <c r="LOU134" s="19"/>
      <c r="LOV134" s="19"/>
      <c r="LOW134" s="19"/>
      <c r="LOX134" s="19"/>
      <c r="LOY134" s="19"/>
      <c r="LOZ134" s="19"/>
      <c r="LPA134" s="19"/>
      <c r="LPB134" s="19"/>
      <c r="LPC134" s="19"/>
      <c r="LPD134" s="19"/>
      <c r="LPE134" s="19"/>
      <c r="LPF134" s="19"/>
      <c r="LPG134" s="19"/>
      <c r="LPH134" s="19"/>
      <c r="LPI134" s="19"/>
      <c r="LPJ134" s="19"/>
      <c r="LPK134" s="19"/>
      <c r="LPL134" s="19"/>
      <c r="LPM134" s="19"/>
      <c r="LPN134" s="19"/>
      <c r="LPO134" s="19"/>
      <c r="LPP134" s="19"/>
      <c r="LPQ134" s="19"/>
      <c r="LPR134" s="19"/>
      <c r="LPS134" s="19"/>
      <c r="LPT134" s="19"/>
      <c r="LPU134" s="19"/>
      <c r="LPV134" s="19"/>
      <c r="LPW134" s="19"/>
      <c r="LPX134" s="19"/>
      <c r="LPY134" s="19"/>
      <c r="LPZ134" s="19"/>
      <c r="LQA134" s="19"/>
      <c r="LQB134" s="19"/>
      <c r="LQC134" s="19"/>
      <c r="LQD134" s="19"/>
      <c r="LQE134" s="19"/>
      <c r="LQF134" s="19"/>
      <c r="LQG134" s="19"/>
      <c r="LQH134" s="19"/>
      <c r="LQI134" s="19"/>
      <c r="LQJ134" s="19"/>
      <c r="LQK134" s="19"/>
      <c r="LQL134" s="19"/>
      <c r="LQM134" s="19"/>
      <c r="LQN134" s="19"/>
      <c r="LQO134" s="19"/>
      <c r="LQP134" s="19"/>
      <c r="LQQ134" s="19"/>
      <c r="LQR134" s="19"/>
      <c r="LQS134" s="19"/>
      <c r="LQT134" s="19"/>
      <c r="LQU134" s="19"/>
      <c r="LQV134" s="19"/>
      <c r="LQW134" s="19"/>
      <c r="LQX134" s="19"/>
      <c r="LQY134" s="19"/>
      <c r="LQZ134" s="19"/>
      <c r="LRA134" s="19"/>
      <c r="LRB134" s="19"/>
      <c r="LRC134" s="19"/>
      <c r="LRD134" s="19"/>
      <c r="LRE134" s="19"/>
      <c r="LRF134" s="19"/>
      <c r="LRG134" s="19"/>
      <c r="LRH134" s="19"/>
      <c r="LRI134" s="19"/>
      <c r="LRJ134" s="19"/>
      <c r="LRK134" s="19"/>
      <c r="LRL134" s="19"/>
      <c r="LRM134" s="19"/>
      <c r="LRN134" s="19"/>
      <c r="LRO134" s="19"/>
      <c r="LRP134" s="19"/>
      <c r="LRQ134" s="19"/>
      <c r="LRR134" s="19"/>
      <c r="LRS134" s="19"/>
      <c r="LRT134" s="19"/>
      <c r="LRU134" s="19"/>
      <c r="LRV134" s="19"/>
      <c r="LRW134" s="19"/>
      <c r="LRX134" s="19"/>
      <c r="LRY134" s="19"/>
      <c r="LRZ134" s="19"/>
      <c r="LSA134" s="19"/>
      <c r="LSB134" s="19"/>
      <c r="LSC134" s="19"/>
      <c r="LSD134" s="19"/>
      <c r="LSE134" s="19"/>
      <c r="LSF134" s="19"/>
      <c r="LSG134" s="19"/>
      <c r="LSH134" s="19"/>
      <c r="LSI134" s="19"/>
      <c r="LSJ134" s="19"/>
      <c r="LSK134" s="19"/>
      <c r="LSL134" s="19"/>
      <c r="LSM134" s="19"/>
      <c r="LSN134" s="19"/>
      <c r="LSO134" s="19"/>
      <c r="LSP134" s="19"/>
      <c r="LSQ134" s="19"/>
      <c r="LSR134" s="19"/>
      <c r="LSS134" s="19"/>
      <c r="LST134" s="19"/>
      <c r="LSU134" s="19"/>
      <c r="LSV134" s="19"/>
      <c r="LSW134" s="19"/>
      <c r="LSX134" s="19"/>
      <c r="LSY134" s="19"/>
      <c r="LSZ134" s="19"/>
      <c r="LTA134" s="19"/>
      <c r="LTB134" s="19"/>
      <c r="LTC134" s="19"/>
      <c r="LTD134" s="19"/>
      <c r="LTE134" s="19"/>
      <c r="LTF134" s="19"/>
      <c r="LTG134" s="19"/>
      <c r="LTH134" s="19"/>
      <c r="LTI134" s="19"/>
      <c r="LTJ134" s="19"/>
      <c r="LTK134" s="19"/>
      <c r="LTL134" s="19"/>
      <c r="LTM134" s="19"/>
      <c r="LTN134" s="19"/>
      <c r="LTO134" s="19"/>
      <c r="LTP134" s="19"/>
      <c r="LTQ134" s="19"/>
      <c r="LTR134" s="19"/>
      <c r="LTS134" s="19"/>
      <c r="LTT134" s="19"/>
      <c r="LTU134" s="19"/>
      <c r="LTV134" s="19"/>
      <c r="LTW134" s="19"/>
      <c r="LTX134" s="19"/>
      <c r="LTY134" s="19"/>
      <c r="LTZ134" s="19"/>
      <c r="LUA134" s="19"/>
      <c r="LUB134" s="19"/>
      <c r="LUC134" s="19"/>
      <c r="LUD134" s="19"/>
      <c r="LUE134" s="19"/>
      <c r="LUF134" s="19"/>
      <c r="LUG134" s="19"/>
      <c r="LUH134" s="19"/>
      <c r="LUI134" s="19"/>
      <c r="LUJ134" s="19"/>
      <c r="LUK134" s="19"/>
      <c r="LUL134" s="19"/>
      <c r="LUM134" s="19"/>
      <c r="LUN134" s="19"/>
      <c r="LUO134" s="19"/>
      <c r="LUP134" s="19"/>
      <c r="LUQ134" s="19"/>
      <c r="LUR134" s="19"/>
      <c r="LUS134" s="19"/>
      <c r="LUT134" s="19"/>
      <c r="LUU134" s="19"/>
      <c r="LUV134" s="19"/>
      <c r="LUW134" s="19"/>
      <c r="LUX134" s="19"/>
      <c r="LUY134" s="19"/>
      <c r="LUZ134" s="19"/>
      <c r="LVA134" s="19"/>
      <c r="LVB134" s="19"/>
      <c r="LVC134" s="19"/>
      <c r="LVD134" s="19"/>
      <c r="LVE134" s="19"/>
      <c r="LVF134" s="19"/>
      <c r="LVG134" s="19"/>
      <c r="LVH134" s="19"/>
      <c r="LVI134" s="19"/>
      <c r="LVJ134" s="19"/>
      <c r="LVK134" s="19"/>
      <c r="LVL134" s="19"/>
      <c r="LVM134" s="19"/>
      <c r="LVN134" s="19"/>
      <c r="LVO134" s="19"/>
      <c r="LVP134" s="19"/>
      <c r="LVQ134" s="19"/>
      <c r="LVR134" s="19"/>
      <c r="LVS134" s="19"/>
      <c r="LVT134" s="19"/>
      <c r="LVU134" s="19"/>
      <c r="LVV134" s="19"/>
      <c r="LVW134" s="19"/>
      <c r="LVX134" s="19"/>
      <c r="LVY134" s="19"/>
      <c r="LVZ134" s="19"/>
      <c r="LWA134" s="19"/>
      <c r="LWB134" s="19"/>
      <c r="LWC134" s="19"/>
      <c r="LWD134" s="19"/>
      <c r="LWE134" s="19"/>
      <c r="LWF134" s="19"/>
      <c r="LWG134" s="19"/>
      <c r="LWH134" s="19"/>
      <c r="LWI134" s="19"/>
      <c r="LWJ134" s="19"/>
      <c r="LWK134" s="19"/>
      <c r="LWL134" s="19"/>
      <c r="LWM134" s="19"/>
      <c r="LWN134" s="19"/>
      <c r="LWO134" s="19"/>
      <c r="LWP134" s="19"/>
      <c r="LWQ134" s="19"/>
      <c r="LWR134" s="19"/>
      <c r="LWS134" s="19"/>
      <c r="LWT134" s="19"/>
      <c r="LWU134" s="19"/>
      <c r="LWV134" s="19"/>
      <c r="LWW134" s="19"/>
      <c r="LWX134" s="19"/>
      <c r="LWY134" s="19"/>
      <c r="LWZ134" s="19"/>
      <c r="LXA134" s="19"/>
      <c r="LXB134" s="19"/>
      <c r="LXC134" s="19"/>
      <c r="LXD134" s="19"/>
      <c r="LXE134" s="19"/>
      <c r="LXF134" s="19"/>
      <c r="LXG134" s="19"/>
      <c r="LXH134" s="19"/>
      <c r="LXI134" s="19"/>
      <c r="LXJ134" s="19"/>
      <c r="LXK134" s="19"/>
      <c r="LXL134" s="19"/>
      <c r="LXM134" s="19"/>
      <c r="LXN134" s="19"/>
      <c r="LXO134" s="19"/>
      <c r="LXP134" s="19"/>
      <c r="LXQ134" s="19"/>
      <c r="LXR134" s="19"/>
      <c r="LXS134" s="19"/>
      <c r="LXT134" s="19"/>
      <c r="LXU134" s="19"/>
      <c r="LXV134" s="19"/>
      <c r="LXW134" s="19"/>
      <c r="LXX134" s="19"/>
      <c r="LXY134" s="19"/>
      <c r="LXZ134" s="19"/>
      <c r="LYA134" s="19"/>
      <c r="LYB134" s="19"/>
      <c r="LYC134" s="19"/>
      <c r="LYD134" s="19"/>
      <c r="LYE134" s="19"/>
      <c r="LYF134" s="19"/>
      <c r="LYG134" s="19"/>
      <c r="LYH134" s="19"/>
      <c r="LYI134" s="19"/>
      <c r="LYJ134" s="19"/>
      <c r="LYK134" s="19"/>
      <c r="LYL134" s="19"/>
      <c r="LYM134" s="19"/>
      <c r="LYN134" s="19"/>
      <c r="LYO134" s="19"/>
      <c r="LYP134" s="19"/>
      <c r="LYQ134" s="19"/>
      <c r="LYR134" s="19"/>
      <c r="LYS134" s="19"/>
      <c r="LYT134" s="19"/>
      <c r="LYU134" s="19"/>
      <c r="LYV134" s="19"/>
      <c r="LYW134" s="19"/>
      <c r="LYX134" s="19"/>
      <c r="LYY134" s="19"/>
      <c r="LYZ134" s="19"/>
      <c r="LZA134" s="19"/>
      <c r="LZB134" s="19"/>
      <c r="LZC134" s="19"/>
      <c r="LZD134" s="19"/>
      <c r="LZE134" s="19"/>
      <c r="LZF134" s="19"/>
      <c r="LZG134" s="19"/>
      <c r="LZH134" s="19"/>
      <c r="LZI134" s="19"/>
      <c r="LZJ134" s="19"/>
      <c r="LZK134" s="19"/>
      <c r="LZL134" s="19"/>
      <c r="LZM134" s="19"/>
      <c r="LZN134" s="19"/>
      <c r="LZO134" s="19"/>
      <c r="LZP134" s="19"/>
      <c r="LZQ134" s="19"/>
      <c r="LZR134" s="19"/>
      <c r="LZS134" s="19"/>
      <c r="LZT134" s="19"/>
      <c r="LZU134" s="19"/>
      <c r="LZV134" s="19"/>
      <c r="LZW134" s="19"/>
      <c r="LZX134" s="19"/>
      <c r="LZY134" s="19"/>
      <c r="LZZ134" s="19"/>
      <c r="MAA134" s="19"/>
      <c r="MAB134" s="19"/>
      <c r="MAC134" s="19"/>
      <c r="MAD134" s="19"/>
      <c r="MAE134" s="19"/>
      <c r="MAF134" s="19"/>
      <c r="MAG134" s="19"/>
      <c r="MAH134" s="19"/>
      <c r="MAI134" s="19"/>
      <c r="MAJ134" s="19"/>
      <c r="MAK134" s="19"/>
      <c r="MAL134" s="19"/>
      <c r="MAM134" s="19"/>
      <c r="MAN134" s="19"/>
      <c r="MAO134" s="19"/>
      <c r="MAP134" s="19"/>
      <c r="MAQ134" s="19"/>
      <c r="MAR134" s="19"/>
      <c r="MAS134" s="19"/>
      <c r="MAT134" s="19"/>
      <c r="MAU134" s="19"/>
      <c r="MAV134" s="19"/>
      <c r="MAW134" s="19"/>
      <c r="MAX134" s="19"/>
      <c r="MAY134" s="19"/>
      <c r="MAZ134" s="19"/>
      <c r="MBA134" s="19"/>
      <c r="MBB134" s="19"/>
      <c r="MBC134" s="19"/>
      <c r="MBD134" s="19"/>
      <c r="MBE134" s="19"/>
      <c r="MBF134" s="19"/>
      <c r="MBG134" s="19"/>
      <c r="MBH134" s="19"/>
      <c r="MBI134" s="19"/>
      <c r="MBJ134" s="19"/>
      <c r="MBK134" s="19"/>
      <c r="MBL134" s="19"/>
      <c r="MBM134" s="19"/>
      <c r="MBN134" s="19"/>
      <c r="MBO134" s="19"/>
      <c r="MBP134" s="19"/>
      <c r="MBQ134" s="19"/>
      <c r="MBR134" s="19"/>
      <c r="MBS134" s="19"/>
      <c r="MBT134" s="19"/>
      <c r="MBU134" s="19"/>
      <c r="MBV134" s="19"/>
      <c r="MBW134" s="19"/>
      <c r="MBX134" s="19"/>
      <c r="MBY134" s="19"/>
      <c r="MBZ134" s="19"/>
      <c r="MCA134" s="19"/>
      <c r="MCB134" s="19"/>
      <c r="MCC134" s="19"/>
      <c r="MCD134" s="19"/>
      <c r="MCE134" s="19"/>
      <c r="MCF134" s="19"/>
      <c r="MCG134" s="19"/>
      <c r="MCH134" s="19"/>
      <c r="MCI134" s="19"/>
      <c r="MCJ134" s="19"/>
      <c r="MCK134" s="19"/>
      <c r="MCL134" s="19"/>
      <c r="MCM134" s="19"/>
      <c r="MCN134" s="19"/>
      <c r="MCO134" s="19"/>
      <c r="MCP134" s="19"/>
      <c r="MCQ134" s="19"/>
      <c r="MCR134" s="19"/>
      <c r="MCS134" s="19"/>
      <c r="MCT134" s="19"/>
      <c r="MCU134" s="19"/>
      <c r="MCV134" s="19"/>
      <c r="MCW134" s="19"/>
      <c r="MCX134" s="19"/>
      <c r="MCY134" s="19"/>
      <c r="MCZ134" s="19"/>
      <c r="MDA134" s="19"/>
      <c r="MDB134" s="19"/>
      <c r="MDC134" s="19"/>
      <c r="MDD134" s="19"/>
      <c r="MDE134" s="19"/>
      <c r="MDF134" s="19"/>
      <c r="MDG134" s="19"/>
      <c r="MDH134" s="19"/>
      <c r="MDI134" s="19"/>
      <c r="MDJ134" s="19"/>
      <c r="MDK134" s="19"/>
      <c r="MDL134" s="19"/>
      <c r="MDM134" s="19"/>
      <c r="MDN134" s="19"/>
      <c r="MDO134" s="19"/>
      <c r="MDP134" s="19"/>
      <c r="MDQ134" s="19"/>
      <c r="MDR134" s="19"/>
      <c r="MDS134" s="19"/>
      <c r="MDT134" s="19"/>
      <c r="MDU134" s="19"/>
      <c r="MDV134" s="19"/>
      <c r="MDW134" s="19"/>
      <c r="MDX134" s="19"/>
      <c r="MDY134" s="19"/>
      <c r="MDZ134" s="19"/>
      <c r="MEA134" s="19"/>
      <c r="MEB134" s="19"/>
      <c r="MEC134" s="19"/>
      <c r="MED134" s="19"/>
      <c r="MEE134" s="19"/>
      <c r="MEF134" s="19"/>
      <c r="MEG134" s="19"/>
      <c r="MEH134" s="19"/>
      <c r="MEI134" s="19"/>
      <c r="MEJ134" s="19"/>
      <c r="MEK134" s="19"/>
      <c r="MEL134" s="19"/>
      <c r="MEM134" s="19"/>
      <c r="MEN134" s="19"/>
      <c r="MEO134" s="19"/>
      <c r="MEP134" s="19"/>
      <c r="MEQ134" s="19"/>
      <c r="MER134" s="19"/>
      <c r="MES134" s="19"/>
      <c r="MET134" s="19"/>
      <c r="MEU134" s="19"/>
      <c r="MEV134" s="19"/>
      <c r="MEW134" s="19"/>
      <c r="MEX134" s="19"/>
      <c r="MEY134" s="19"/>
      <c r="MEZ134" s="19"/>
      <c r="MFA134" s="19"/>
      <c r="MFB134" s="19"/>
      <c r="MFC134" s="19"/>
      <c r="MFD134" s="19"/>
      <c r="MFE134" s="19"/>
      <c r="MFF134" s="19"/>
      <c r="MFG134" s="19"/>
      <c r="MFH134" s="19"/>
      <c r="MFI134" s="19"/>
      <c r="MFJ134" s="19"/>
      <c r="MFK134" s="19"/>
      <c r="MFL134" s="19"/>
      <c r="MFM134" s="19"/>
      <c r="MFN134" s="19"/>
      <c r="MFO134" s="19"/>
      <c r="MFP134" s="19"/>
      <c r="MFQ134" s="19"/>
      <c r="MFR134" s="19"/>
      <c r="MFS134" s="19"/>
      <c r="MFT134" s="19"/>
      <c r="MFU134" s="19"/>
      <c r="MFV134" s="19"/>
      <c r="MFW134" s="19"/>
      <c r="MFX134" s="19"/>
      <c r="MFY134" s="19"/>
      <c r="MFZ134" s="19"/>
      <c r="MGA134" s="19"/>
      <c r="MGB134" s="19"/>
      <c r="MGC134" s="19"/>
      <c r="MGD134" s="19"/>
      <c r="MGE134" s="19"/>
      <c r="MGF134" s="19"/>
      <c r="MGG134" s="19"/>
      <c r="MGH134" s="19"/>
      <c r="MGI134" s="19"/>
      <c r="MGJ134" s="19"/>
      <c r="MGK134" s="19"/>
      <c r="MGL134" s="19"/>
      <c r="MGM134" s="19"/>
      <c r="MGN134" s="19"/>
      <c r="MGO134" s="19"/>
      <c r="MGP134" s="19"/>
      <c r="MGQ134" s="19"/>
      <c r="MGR134" s="19"/>
      <c r="MGS134" s="19"/>
      <c r="MGT134" s="19"/>
      <c r="MGU134" s="19"/>
      <c r="MGV134" s="19"/>
      <c r="MGW134" s="19"/>
      <c r="MGX134" s="19"/>
      <c r="MGY134" s="19"/>
      <c r="MGZ134" s="19"/>
      <c r="MHA134" s="19"/>
      <c r="MHB134" s="19"/>
      <c r="MHC134" s="19"/>
      <c r="MHD134" s="19"/>
      <c r="MHE134" s="19"/>
      <c r="MHF134" s="19"/>
      <c r="MHG134" s="19"/>
      <c r="MHH134" s="19"/>
      <c r="MHI134" s="19"/>
      <c r="MHJ134" s="19"/>
      <c r="MHK134" s="19"/>
      <c r="MHL134" s="19"/>
      <c r="MHM134" s="19"/>
      <c r="MHN134" s="19"/>
      <c r="MHO134" s="19"/>
      <c r="MHP134" s="19"/>
      <c r="MHQ134" s="19"/>
      <c r="MHR134" s="19"/>
      <c r="MHS134" s="19"/>
      <c r="MHT134" s="19"/>
      <c r="MHU134" s="19"/>
      <c r="MHV134" s="19"/>
      <c r="MHW134" s="19"/>
      <c r="MHX134" s="19"/>
      <c r="MHY134" s="19"/>
      <c r="MHZ134" s="19"/>
      <c r="MIA134" s="19"/>
      <c r="MIB134" s="19"/>
      <c r="MIC134" s="19"/>
      <c r="MID134" s="19"/>
      <c r="MIE134" s="19"/>
      <c r="MIF134" s="19"/>
      <c r="MIG134" s="19"/>
      <c r="MIH134" s="19"/>
      <c r="MII134" s="19"/>
      <c r="MIJ134" s="19"/>
      <c r="MIK134" s="19"/>
      <c r="MIL134" s="19"/>
      <c r="MIM134" s="19"/>
      <c r="MIN134" s="19"/>
      <c r="MIO134" s="19"/>
      <c r="MIP134" s="19"/>
      <c r="MIQ134" s="19"/>
      <c r="MIR134" s="19"/>
      <c r="MIS134" s="19"/>
      <c r="MIT134" s="19"/>
      <c r="MIU134" s="19"/>
      <c r="MIV134" s="19"/>
      <c r="MIW134" s="19"/>
      <c r="MIX134" s="19"/>
      <c r="MIY134" s="19"/>
      <c r="MIZ134" s="19"/>
      <c r="MJA134" s="19"/>
      <c r="MJB134" s="19"/>
      <c r="MJC134" s="19"/>
      <c r="MJD134" s="19"/>
      <c r="MJE134" s="19"/>
      <c r="MJF134" s="19"/>
      <c r="MJG134" s="19"/>
      <c r="MJH134" s="19"/>
      <c r="MJI134" s="19"/>
      <c r="MJJ134" s="19"/>
      <c r="MJK134" s="19"/>
      <c r="MJL134" s="19"/>
      <c r="MJM134" s="19"/>
      <c r="MJN134" s="19"/>
      <c r="MJO134" s="19"/>
      <c r="MJP134" s="19"/>
      <c r="MJQ134" s="19"/>
      <c r="MJR134" s="19"/>
      <c r="MJS134" s="19"/>
      <c r="MJT134" s="19"/>
      <c r="MJU134" s="19"/>
      <c r="MJV134" s="19"/>
      <c r="MJW134" s="19"/>
      <c r="MJX134" s="19"/>
      <c r="MJY134" s="19"/>
      <c r="MJZ134" s="19"/>
      <c r="MKA134" s="19"/>
      <c r="MKB134" s="19"/>
      <c r="MKC134" s="19"/>
      <c r="MKD134" s="19"/>
      <c r="MKE134" s="19"/>
      <c r="MKF134" s="19"/>
      <c r="MKG134" s="19"/>
      <c r="MKH134" s="19"/>
      <c r="MKI134" s="19"/>
      <c r="MKJ134" s="19"/>
      <c r="MKK134" s="19"/>
      <c r="MKL134" s="19"/>
      <c r="MKM134" s="19"/>
      <c r="MKN134" s="19"/>
      <c r="MKO134" s="19"/>
      <c r="MKP134" s="19"/>
      <c r="MKQ134" s="19"/>
      <c r="MKR134" s="19"/>
      <c r="MKS134" s="19"/>
      <c r="MKT134" s="19"/>
      <c r="MKU134" s="19"/>
      <c r="MKV134" s="19"/>
      <c r="MKW134" s="19"/>
      <c r="MKX134" s="19"/>
      <c r="MKY134" s="19"/>
      <c r="MKZ134" s="19"/>
      <c r="MLA134" s="19"/>
      <c r="MLB134" s="19"/>
      <c r="MLC134" s="19"/>
      <c r="MLD134" s="19"/>
      <c r="MLE134" s="19"/>
      <c r="MLF134" s="19"/>
      <c r="MLG134" s="19"/>
      <c r="MLH134" s="19"/>
      <c r="MLI134" s="19"/>
      <c r="MLJ134" s="19"/>
      <c r="MLK134" s="19"/>
      <c r="MLL134" s="19"/>
      <c r="MLM134" s="19"/>
      <c r="MLN134" s="19"/>
      <c r="MLO134" s="19"/>
      <c r="MLP134" s="19"/>
      <c r="MLQ134" s="19"/>
      <c r="MLR134" s="19"/>
      <c r="MLS134" s="19"/>
      <c r="MLT134" s="19"/>
      <c r="MLU134" s="19"/>
      <c r="MLV134" s="19"/>
      <c r="MLW134" s="19"/>
      <c r="MLX134" s="19"/>
      <c r="MLY134" s="19"/>
      <c r="MLZ134" s="19"/>
      <c r="MMA134" s="19"/>
      <c r="MMB134" s="19"/>
      <c r="MMC134" s="19"/>
      <c r="MMD134" s="19"/>
      <c r="MME134" s="19"/>
      <c r="MMF134" s="19"/>
      <c r="MMG134" s="19"/>
      <c r="MMH134" s="19"/>
      <c r="MMI134" s="19"/>
      <c r="MMJ134" s="19"/>
      <c r="MMK134" s="19"/>
      <c r="MML134" s="19"/>
      <c r="MMM134" s="19"/>
      <c r="MMN134" s="19"/>
      <c r="MMO134" s="19"/>
      <c r="MMP134" s="19"/>
      <c r="MMQ134" s="19"/>
      <c r="MMR134" s="19"/>
      <c r="MMS134" s="19"/>
      <c r="MMT134" s="19"/>
      <c r="MMU134" s="19"/>
      <c r="MMV134" s="19"/>
      <c r="MMW134" s="19"/>
      <c r="MMX134" s="19"/>
      <c r="MMY134" s="19"/>
      <c r="MMZ134" s="19"/>
      <c r="MNA134" s="19"/>
      <c r="MNB134" s="19"/>
      <c r="MNC134" s="19"/>
      <c r="MND134" s="19"/>
      <c r="MNE134" s="19"/>
      <c r="MNF134" s="19"/>
      <c r="MNG134" s="19"/>
      <c r="MNH134" s="19"/>
      <c r="MNI134" s="19"/>
      <c r="MNJ134" s="19"/>
      <c r="MNK134" s="19"/>
      <c r="MNL134" s="19"/>
      <c r="MNM134" s="19"/>
      <c r="MNN134" s="19"/>
      <c r="MNO134" s="19"/>
      <c r="MNP134" s="19"/>
      <c r="MNQ134" s="19"/>
      <c r="MNR134" s="19"/>
      <c r="MNS134" s="19"/>
      <c r="MNT134" s="19"/>
      <c r="MNU134" s="19"/>
      <c r="MNV134" s="19"/>
      <c r="MNW134" s="19"/>
      <c r="MNX134" s="19"/>
      <c r="MNY134" s="19"/>
      <c r="MNZ134" s="19"/>
      <c r="MOA134" s="19"/>
      <c r="MOB134" s="19"/>
      <c r="MOC134" s="19"/>
      <c r="MOD134" s="19"/>
      <c r="MOE134" s="19"/>
      <c r="MOF134" s="19"/>
      <c r="MOG134" s="19"/>
      <c r="MOH134" s="19"/>
      <c r="MOI134" s="19"/>
      <c r="MOJ134" s="19"/>
      <c r="MOK134" s="19"/>
      <c r="MOL134" s="19"/>
      <c r="MOM134" s="19"/>
      <c r="MON134" s="19"/>
      <c r="MOO134" s="19"/>
      <c r="MOP134" s="19"/>
      <c r="MOQ134" s="19"/>
      <c r="MOR134" s="19"/>
      <c r="MOS134" s="19"/>
      <c r="MOT134" s="19"/>
      <c r="MOU134" s="19"/>
      <c r="MOV134" s="19"/>
      <c r="MOW134" s="19"/>
      <c r="MOX134" s="19"/>
      <c r="MOY134" s="19"/>
      <c r="MOZ134" s="19"/>
      <c r="MPA134" s="19"/>
      <c r="MPB134" s="19"/>
      <c r="MPC134" s="19"/>
      <c r="MPD134" s="19"/>
      <c r="MPE134" s="19"/>
      <c r="MPF134" s="19"/>
      <c r="MPG134" s="19"/>
      <c r="MPH134" s="19"/>
      <c r="MPI134" s="19"/>
      <c r="MPJ134" s="19"/>
      <c r="MPK134" s="19"/>
      <c r="MPL134" s="19"/>
      <c r="MPM134" s="19"/>
      <c r="MPN134" s="19"/>
      <c r="MPO134" s="19"/>
      <c r="MPP134" s="19"/>
      <c r="MPQ134" s="19"/>
      <c r="MPR134" s="19"/>
      <c r="MPS134" s="19"/>
      <c r="MPT134" s="19"/>
      <c r="MPU134" s="19"/>
      <c r="MPV134" s="19"/>
      <c r="MPW134" s="19"/>
      <c r="MPX134" s="19"/>
      <c r="MPY134" s="19"/>
      <c r="MPZ134" s="19"/>
      <c r="MQA134" s="19"/>
      <c r="MQB134" s="19"/>
      <c r="MQC134" s="19"/>
      <c r="MQD134" s="19"/>
      <c r="MQE134" s="19"/>
      <c r="MQF134" s="19"/>
      <c r="MQG134" s="19"/>
      <c r="MQH134" s="19"/>
      <c r="MQI134" s="19"/>
      <c r="MQJ134" s="19"/>
      <c r="MQK134" s="19"/>
      <c r="MQL134" s="19"/>
      <c r="MQM134" s="19"/>
      <c r="MQN134" s="19"/>
      <c r="MQO134" s="19"/>
      <c r="MQP134" s="19"/>
      <c r="MQQ134" s="19"/>
      <c r="MQR134" s="19"/>
      <c r="MQS134" s="19"/>
      <c r="MQT134" s="19"/>
      <c r="MQU134" s="19"/>
      <c r="MQV134" s="19"/>
      <c r="MQW134" s="19"/>
      <c r="MQX134" s="19"/>
      <c r="MQY134" s="19"/>
      <c r="MQZ134" s="19"/>
      <c r="MRA134" s="19"/>
      <c r="MRB134" s="19"/>
      <c r="MRC134" s="19"/>
      <c r="MRD134" s="19"/>
      <c r="MRE134" s="19"/>
      <c r="MRF134" s="19"/>
      <c r="MRG134" s="19"/>
      <c r="MRH134" s="19"/>
      <c r="MRI134" s="19"/>
      <c r="MRJ134" s="19"/>
      <c r="MRK134" s="19"/>
      <c r="MRL134" s="19"/>
      <c r="MRM134" s="19"/>
      <c r="MRN134" s="19"/>
      <c r="MRO134" s="19"/>
      <c r="MRP134" s="19"/>
      <c r="MRQ134" s="19"/>
      <c r="MRR134" s="19"/>
      <c r="MRS134" s="19"/>
      <c r="MRT134" s="19"/>
      <c r="MRU134" s="19"/>
      <c r="MRV134" s="19"/>
      <c r="MRW134" s="19"/>
      <c r="MRX134" s="19"/>
      <c r="MRY134" s="19"/>
      <c r="MRZ134" s="19"/>
      <c r="MSA134" s="19"/>
      <c r="MSB134" s="19"/>
      <c r="MSC134" s="19"/>
      <c r="MSD134" s="19"/>
      <c r="MSE134" s="19"/>
      <c r="MSF134" s="19"/>
      <c r="MSG134" s="19"/>
      <c r="MSH134" s="19"/>
      <c r="MSI134" s="19"/>
      <c r="MSJ134" s="19"/>
      <c r="MSK134" s="19"/>
      <c r="MSL134" s="19"/>
      <c r="MSM134" s="19"/>
      <c r="MSN134" s="19"/>
      <c r="MSO134" s="19"/>
      <c r="MSP134" s="19"/>
      <c r="MSQ134" s="19"/>
      <c r="MSR134" s="19"/>
      <c r="MSS134" s="19"/>
      <c r="MST134" s="19"/>
      <c r="MSU134" s="19"/>
      <c r="MSV134" s="19"/>
      <c r="MSW134" s="19"/>
      <c r="MSX134" s="19"/>
      <c r="MSY134" s="19"/>
      <c r="MSZ134" s="19"/>
      <c r="MTA134" s="19"/>
      <c r="MTB134" s="19"/>
      <c r="MTC134" s="19"/>
      <c r="MTD134" s="19"/>
      <c r="MTE134" s="19"/>
      <c r="MTF134" s="19"/>
      <c r="MTG134" s="19"/>
      <c r="MTH134" s="19"/>
      <c r="MTI134" s="19"/>
      <c r="MTJ134" s="19"/>
      <c r="MTK134" s="19"/>
      <c r="MTL134" s="19"/>
      <c r="MTM134" s="19"/>
      <c r="MTN134" s="19"/>
      <c r="MTO134" s="19"/>
      <c r="MTP134" s="19"/>
      <c r="MTQ134" s="19"/>
      <c r="MTR134" s="19"/>
      <c r="MTS134" s="19"/>
      <c r="MTT134" s="19"/>
      <c r="MTU134" s="19"/>
      <c r="MTV134" s="19"/>
      <c r="MTW134" s="19"/>
      <c r="MTX134" s="19"/>
      <c r="MTY134" s="19"/>
      <c r="MTZ134" s="19"/>
      <c r="MUA134" s="19"/>
      <c r="MUB134" s="19"/>
      <c r="MUC134" s="19"/>
      <c r="MUD134" s="19"/>
      <c r="MUE134" s="19"/>
      <c r="MUF134" s="19"/>
      <c r="MUG134" s="19"/>
      <c r="MUH134" s="19"/>
      <c r="MUI134" s="19"/>
      <c r="MUJ134" s="19"/>
      <c r="MUK134" s="19"/>
      <c r="MUL134" s="19"/>
      <c r="MUM134" s="19"/>
      <c r="MUN134" s="19"/>
      <c r="MUO134" s="19"/>
      <c r="MUP134" s="19"/>
      <c r="MUQ134" s="19"/>
      <c r="MUR134" s="19"/>
      <c r="MUS134" s="19"/>
      <c r="MUT134" s="19"/>
      <c r="MUU134" s="19"/>
      <c r="MUV134" s="19"/>
      <c r="MUW134" s="19"/>
      <c r="MUX134" s="19"/>
      <c r="MUY134" s="19"/>
      <c r="MUZ134" s="19"/>
      <c r="MVA134" s="19"/>
      <c r="MVB134" s="19"/>
      <c r="MVC134" s="19"/>
      <c r="MVD134" s="19"/>
      <c r="MVE134" s="19"/>
      <c r="MVF134" s="19"/>
      <c r="MVG134" s="19"/>
      <c r="MVH134" s="19"/>
      <c r="MVI134" s="19"/>
      <c r="MVJ134" s="19"/>
      <c r="MVK134" s="19"/>
      <c r="MVL134" s="19"/>
      <c r="MVM134" s="19"/>
      <c r="MVN134" s="19"/>
      <c r="MVO134" s="19"/>
      <c r="MVP134" s="19"/>
      <c r="MVQ134" s="19"/>
      <c r="MVR134" s="19"/>
      <c r="MVS134" s="19"/>
      <c r="MVT134" s="19"/>
      <c r="MVU134" s="19"/>
      <c r="MVV134" s="19"/>
      <c r="MVW134" s="19"/>
      <c r="MVX134" s="19"/>
      <c r="MVY134" s="19"/>
      <c r="MVZ134" s="19"/>
      <c r="MWA134" s="19"/>
      <c r="MWB134" s="19"/>
      <c r="MWC134" s="19"/>
      <c r="MWD134" s="19"/>
      <c r="MWE134" s="19"/>
      <c r="MWF134" s="19"/>
      <c r="MWG134" s="19"/>
      <c r="MWH134" s="19"/>
      <c r="MWI134" s="19"/>
      <c r="MWJ134" s="19"/>
      <c r="MWK134" s="19"/>
      <c r="MWL134" s="19"/>
      <c r="MWM134" s="19"/>
      <c r="MWN134" s="19"/>
      <c r="MWO134" s="19"/>
      <c r="MWP134" s="19"/>
      <c r="MWQ134" s="19"/>
      <c r="MWR134" s="19"/>
      <c r="MWS134" s="19"/>
      <c r="MWT134" s="19"/>
      <c r="MWU134" s="19"/>
      <c r="MWV134" s="19"/>
      <c r="MWW134" s="19"/>
      <c r="MWX134" s="19"/>
      <c r="MWY134" s="19"/>
      <c r="MWZ134" s="19"/>
      <c r="MXA134" s="19"/>
      <c r="MXB134" s="19"/>
      <c r="MXC134" s="19"/>
      <c r="MXD134" s="19"/>
      <c r="MXE134" s="19"/>
      <c r="MXF134" s="19"/>
      <c r="MXG134" s="19"/>
      <c r="MXH134" s="19"/>
      <c r="MXI134" s="19"/>
      <c r="MXJ134" s="19"/>
      <c r="MXK134" s="19"/>
      <c r="MXL134" s="19"/>
      <c r="MXM134" s="19"/>
      <c r="MXN134" s="19"/>
      <c r="MXO134" s="19"/>
      <c r="MXP134" s="19"/>
      <c r="MXQ134" s="19"/>
      <c r="MXR134" s="19"/>
      <c r="MXS134" s="19"/>
      <c r="MXT134" s="19"/>
      <c r="MXU134" s="19"/>
      <c r="MXV134" s="19"/>
      <c r="MXW134" s="19"/>
      <c r="MXX134" s="19"/>
      <c r="MXY134" s="19"/>
      <c r="MXZ134" s="19"/>
      <c r="MYA134" s="19"/>
      <c r="MYB134" s="19"/>
      <c r="MYC134" s="19"/>
      <c r="MYD134" s="19"/>
      <c r="MYE134" s="19"/>
      <c r="MYF134" s="19"/>
      <c r="MYG134" s="19"/>
      <c r="MYH134" s="19"/>
      <c r="MYI134" s="19"/>
      <c r="MYJ134" s="19"/>
      <c r="MYK134" s="19"/>
      <c r="MYL134" s="19"/>
      <c r="MYM134" s="19"/>
      <c r="MYN134" s="19"/>
      <c r="MYO134" s="19"/>
      <c r="MYP134" s="19"/>
      <c r="MYQ134" s="19"/>
      <c r="MYR134" s="19"/>
      <c r="MYS134" s="19"/>
      <c r="MYT134" s="19"/>
      <c r="MYU134" s="19"/>
      <c r="MYV134" s="19"/>
      <c r="MYW134" s="19"/>
      <c r="MYX134" s="19"/>
      <c r="MYY134" s="19"/>
      <c r="MYZ134" s="19"/>
      <c r="MZA134" s="19"/>
      <c r="MZB134" s="19"/>
      <c r="MZC134" s="19"/>
      <c r="MZD134" s="19"/>
      <c r="MZE134" s="19"/>
      <c r="MZF134" s="19"/>
      <c r="MZG134" s="19"/>
      <c r="MZH134" s="19"/>
      <c r="MZI134" s="19"/>
      <c r="MZJ134" s="19"/>
      <c r="MZK134" s="19"/>
      <c r="MZL134" s="19"/>
      <c r="MZM134" s="19"/>
      <c r="MZN134" s="19"/>
      <c r="MZO134" s="19"/>
      <c r="MZP134" s="19"/>
      <c r="MZQ134" s="19"/>
      <c r="MZR134" s="19"/>
      <c r="MZS134" s="19"/>
      <c r="MZT134" s="19"/>
      <c r="MZU134" s="19"/>
      <c r="MZV134" s="19"/>
      <c r="MZW134" s="19"/>
      <c r="MZX134" s="19"/>
      <c r="MZY134" s="19"/>
      <c r="MZZ134" s="19"/>
      <c r="NAA134" s="19"/>
      <c r="NAB134" s="19"/>
      <c r="NAC134" s="19"/>
      <c r="NAD134" s="19"/>
      <c r="NAE134" s="19"/>
      <c r="NAF134" s="19"/>
      <c r="NAG134" s="19"/>
      <c r="NAH134" s="19"/>
      <c r="NAI134" s="19"/>
      <c r="NAJ134" s="19"/>
      <c r="NAK134" s="19"/>
      <c r="NAL134" s="19"/>
      <c r="NAM134" s="19"/>
      <c r="NAN134" s="19"/>
      <c r="NAO134" s="19"/>
      <c r="NAP134" s="19"/>
      <c r="NAQ134" s="19"/>
      <c r="NAR134" s="19"/>
      <c r="NAS134" s="19"/>
      <c r="NAT134" s="19"/>
      <c r="NAU134" s="19"/>
      <c r="NAV134" s="19"/>
      <c r="NAW134" s="19"/>
      <c r="NAX134" s="19"/>
      <c r="NAY134" s="19"/>
      <c r="NAZ134" s="19"/>
      <c r="NBA134" s="19"/>
      <c r="NBB134" s="19"/>
      <c r="NBC134" s="19"/>
      <c r="NBD134" s="19"/>
      <c r="NBE134" s="19"/>
      <c r="NBF134" s="19"/>
      <c r="NBG134" s="19"/>
      <c r="NBH134" s="19"/>
      <c r="NBI134" s="19"/>
      <c r="NBJ134" s="19"/>
      <c r="NBK134" s="19"/>
      <c r="NBL134" s="19"/>
      <c r="NBM134" s="19"/>
      <c r="NBN134" s="19"/>
      <c r="NBO134" s="19"/>
      <c r="NBP134" s="19"/>
      <c r="NBQ134" s="19"/>
      <c r="NBR134" s="19"/>
      <c r="NBS134" s="19"/>
      <c r="NBT134" s="19"/>
      <c r="NBU134" s="19"/>
      <c r="NBV134" s="19"/>
      <c r="NBW134" s="19"/>
      <c r="NBX134" s="19"/>
      <c r="NBY134" s="19"/>
      <c r="NBZ134" s="19"/>
      <c r="NCA134" s="19"/>
      <c r="NCB134" s="19"/>
      <c r="NCC134" s="19"/>
      <c r="NCD134" s="19"/>
      <c r="NCE134" s="19"/>
      <c r="NCF134" s="19"/>
      <c r="NCG134" s="19"/>
      <c r="NCH134" s="19"/>
      <c r="NCI134" s="19"/>
      <c r="NCJ134" s="19"/>
      <c r="NCK134" s="19"/>
      <c r="NCL134" s="19"/>
      <c r="NCM134" s="19"/>
      <c r="NCN134" s="19"/>
      <c r="NCO134" s="19"/>
      <c r="NCP134" s="19"/>
      <c r="NCQ134" s="19"/>
      <c r="NCR134" s="19"/>
      <c r="NCS134" s="19"/>
      <c r="NCT134" s="19"/>
      <c r="NCU134" s="19"/>
      <c r="NCV134" s="19"/>
      <c r="NCW134" s="19"/>
      <c r="NCX134" s="19"/>
      <c r="NCY134" s="19"/>
      <c r="NCZ134" s="19"/>
      <c r="NDA134" s="19"/>
      <c r="NDB134" s="19"/>
      <c r="NDC134" s="19"/>
      <c r="NDD134" s="19"/>
      <c r="NDE134" s="19"/>
      <c r="NDF134" s="19"/>
      <c r="NDG134" s="19"/>
      <c r="NDH134" s="19"/>
      <c r="NDI134" s="19"/>
      <c r="NDJ134" s="19"/>
      <c r="NDK134" s="19"/>
      <c r="NDL134" s="19"/>
      <c r="NDM134" s="19"/>
      <c r="NDN134" s="19"/>
      <c r="NDO134" s="19"/>
      <c r="NDP134" s="19"/>
      <c r="NDQ134" s="19"/>
      <c r="NDR134" s="19"/>
      <c r="NDS134" s="19"/>
      <c r="NDT134" s="19"/>
      <c r="NDU134" s="19"/>
      <c r="NDV134" s="19"/>
      <c r="NDW134" s="19"/>
      <c r="NDX134" s="19"/>
      <c r="NDY134" s="19"/>
      <c r="NDZ134" s="19"/>
      <c r="NEA134" s="19"/>
      <c r="NEB134" s="19"/>
      <c r="NEC134" s="19"/>
      <c r="NED134" s="19"/>
      <c r="NEE134" s="19"/>
      <c r="NEF134" s="19"/>
      <c r="NEG134" s="19"/>
      <c r="NEH134" s="19"/>
      <c r="NEI134" s="19"/>
      <c r="NEJ134" s="19"/>
      <c r="NEK134" s="19"/>
      <c r="NEL134" s="19"/>
      <c r="NEM134" s="19"/>
      <c r="NEN134" s="19"/>
      <c r="NEO134" s="19"/>
      <c r="NEP134" s="19"/>
      <c r="NEQ134" s="19"/>
      <c r="NER134" s="19"/>
      <c r="NES134" s="19"/>
      <c r="NET134" s="19"/>
      <c r="NEU134" s="19"/>
      <c r="NEV134" s="19"/>
      <c r="NEW134" s="19"/>
      <c r="NEX134" s="19"/>
      <c r="NEY134" s="19"/>
      <c r="NEZ134" s="19"/>
      <c r="NFA134" s="19"/>
      <c r="NFB134" s="19"/>
      <c r="NFC134" s="19"/>
      <c r="NFD134" s="19"/>
      <c r="NFE134" s="19"/>
      <c r="NFF134" s="19"/>
      <c r="NFG134" s="19"/>
      <c r="NFH134" s="19"/>
      <c r="NFI134" s="19"/>
      <c r="NFJ134" s="19"/>
      <c r="NFK134" s="19"/>
      <c r="NFL134" s="19"/>
      <c r="NFM134" s="19"/>
      <c r="NFN134" s="19"/>
      <c r="NFO134" s="19"/>
      <c r="NFP134" s="19"/>
      <c r="NFQ134" s="19"/>
      <c r="NFR134" s="19"/>
      <c r="NFS134" s="19"/>
      <c r="NFT134" s="19"/>
      <c r="NFU134" s="19"/>
      <c r="NFV134" s="19"/>
      <c r="NFW134" s="19"/>
      <c r="NFX134" s="19"/>
      <c r="NFY134" s="19"/>
      <c r="NFZ134" s="19"/>
      <c r="NGA134" s="19"/>
      <c r="NGB134" s="19"/>
      <c r="NGC134" s="19"/>
      <c r="NGD134" s="19"/>
      <c r="NGE134" s="19"/>
      <c r="NGF134" s="19"/>
      <c r="NGG134" s="19"/>
      <c r="NGH134" s="19"/>
      <c r="NGI134" s="19"/>
      <c r="NGJ134" s="19"/>
      <c r="NGK134" s="19"/>
      <c r="NGL134" s="19"/>
      <c r="NGM134" s="19"/>
      <c r="NGN134" s="19"/>
      <c r="NGO134" s="19"/>
      <c r="NGP134" s="19"/>
      <c r="NGQ134" s="19"/>
      <c r="NGR134" s="19"/>
      <c r="NGS134" s="19"/>
      <c r="NGT134" s="19"/>
      <c r="NGU134" s="19"/>
      <c r="NGV134" s="19"/>
      <c r="NGW134" s="19"/>
      <c r="NGX134" s="19"/>
      <c r="NGY134" s="19"/>
      <c r="NGZ134" s="19"/>
      <c r="NHA134" s="19"/>
      <c r="NHB134" s="19"/>
      <c r="NHC134" s="19"/>
      <c r="NHD134" s="19"/>
      <c r="NHE134" s="19"/>
      <c r="NHF134" s="19"/>
      <c r="NHG134" s="19"/>
      <c r="NHH134" s="19"/>
      <c r="NHI134" s="19"/>
      <c r="NHJ134" s="19"/>
      <c r="NHK134" s="19"/>
      <c r="NHL134" s="19"/>
      <c r="NHM134" s="19"/>
      <c r="NHN134" s="19"/>
      <c r="NHO134" s="19"/>
      <c r="NHP134" s="19"/>
      <c r="NHQ134" s="19"/>
      <c r="NHR134" s="19"/>
      <c r="NHS134" s="19"/>
      <c r="NHT134" s="19"/>
      <c r="NHU134" s="19"/>
      <c r="NHV134" s="19"/>
      <c r="NHW134" s="19"/>
      <c r="NHX134" s="19"/>
      <c r="NHY134" s="19"/>
      <c r="NHZ134" s="19"/>
      <c r="NIA134" s="19"/>
      <c r="NIB134" s="19"/>
      <c r="NIC134" s="19"/>
      <c r="NID134" s="19"/>
      <c r="NIE134" s="19"/>
      <c r="NIF134" s="19"/>
      <c r="NIG134" s="19"/>
      <c r="NIH134" s="19"/>
      <c r="NII134" s="19"/>
      <c r="NIJ134" s="19"/>
      <c r="NIK134" s="19"/>
      <c r="NIL134" s="19"/>
      <c r="NIM134" s="19"/>
      <c r="NIN134" s="19"/>
      <c r="NIO134" s="19"/>
      <c r="NIP134" s="19"/>
      <c r="NIQ134" s="19"/>
      <c r="NIR134" s="19"/>
      <c r="NIS134" s="19"/>
      <c r="NIT134" s="19"/>
      <c r="NIU134" s="19"/>
      <c r="NIV134" s="19"/>
      <c r="NIW134" s="19"/>
      <c r="NIX134" s="19"/>
      <c r="NIY134" s="19"/>
      <c r="NIZ134" s="19"/>
      <c r="NJA134" s="19"/>
      <c r="NJB134" s="19"/>
      <c r="NJC134" s="19"/>
      <c r="NJD134" s="19"/>
      <c r="NJE134" s="19"/>
      <c r="NJF134" s="19"/>
      <c r="NJG134" s="19"/>
      <c r="NJH134" s="19"/>
      <c r="NJI134" s="19"/>
      <c r="NJJ134" s="19"/>
      <c r="NJK134" s="19"/>
      <c r="NJL134" s="19"/>
      <c r="NJM134" s="19"/>
      <c r="NJN134" s="19"/>
      <c r="NJO134" s="19"/>
      <c r="NJP134" s="19"/>
      <c r="NJQ134" s="19"/>
      <c r="NJR134" s="19"/>
      <c r="NJS134" s="19"/>
      <c r="NJT134" s="19"/>
      <c r="NJU134" s="19"/>
      <c r="NJV134" s="19"/>
      <c r="NJW134" s="19"/>
      <c r="NJX134" s="19"/>
      <c r="NJY134" s="19"/>
      <c r="NJZ134" s="19"/>
      <c r="NKA134" s="19"/>
      <c r="NKB134" s="19"/>
      <c r="NKC134" s="19"/>
      <c r="NKD134" s="19"/>
      <c r="NKE134" s="19"/>
      <c r="NKF134" s="19"/>
      <c r="NKG134" s="19"/>
      <c r="NKH134" s="19"/>
      <c r="NKI134" s="19"/>
      <c r="NKJ134" s="19"/>
      <c r="NKK134" s="19"/>
      <c r="NKL134" s="19"/>
      <c r="NKM134" s="19"/>
      <c r="NKN134" s="19"/>
      <c r="NKO134" s="19"/>
      <c r="NKP134" s="19"/>
      <c r="NKQ134" s="19"/>
      <c r="NKR134" s="19"/>
      <c r="NKS134" s="19"/>
      <c r="NKT134" s="19"/>
      <c r="NKU134" s="19"/>
      <c r="NKV134" s="19"/>
      <c r="NKW134" s="19"/>
      <c r="NKX134" s="19"/>
      <c r="NKY134" s="19"/>
      <c r="NKZ134" s="19"/>
      <c r="NLA134" s="19"/>
      <c r="NLB134" s="19"/>
      <c r="NLC134" s="19"/>
      <c r="NLD134" s="19"/>
      <c r="NLE134" s="19"/>
      <c r="NLF134" s="19"/>
      <c r="NLG134" s="19"/>
      <c r="NLH134" s="19"/>
      <c r="NLI134" s="19"/>
      <c r="NLJ134" s="19"/>
      <c r="NLK134" s="19"/>
      <c r="NLL134" s="19"/>
      <c r="NLM134" s="19"/>
      <c r="NLN134" s="19"/>
      <c r="NLO134" s="19"/>
      <c r="NLP134" s="19"/>
      <c r="NLQ134" s="19"/>
      <c r="NLR134" s="19"/>
      <c r="NLS134" s="19"/>
      <c r="NLT134" s="19"/>
      <c r="NLU134" s="19"/>
      <c r="NLV134" s="19"/>
      <c r="NLW134" s="19"/>
      <c r="NLX134" s="19"/>
      <c r="NLY134" s="19"/>
      <c r="NLZ134" s="19"/>
      <c r="NMA134" s="19"/>
      <c r="NMB134" s="19"/>
      <c r="NMC134" s="19"/>
      <c r="NMD134" s="19"/>
      <c r="NME134" s="19"/>
      <c r="NMF134" s="19"/>
      <c r="NMG134" s="19"/>
      <c r="NMH134" s="19"/>
      <c r="NMI134" s="19"/>
      <c r="NMJ134" s="19"/>
      <c r="NMK134" s="19"/>
      <c r="NML134" s="19"/>
      <c r="NMM134" s="19"/>
      <c r="NMN134" s="19"/>
      <c r="NMO134" s="19"/>
      <c r="NMP134" s="19"/>
      <c r="NMQ134" s="19"/>
      <c r="NMR134" s="19"/>
      <c r="NMS134" s="19"/>
      <c r="NMT134" s="19"/>
      <c r="NMU134" s="19"/>
      <c r="NMV134" s="19"/>
      <c r="NMW134" s="19"/>
      <c r="NMX134" s="19"/>
      <c r="NMY134" s="19"/>
      <c r="NMZ134" s="19"/>
      <c r="NNA134" s="19"/>
      <c r="NNB134" s="19"/>
      <c r="NNC134" s="19"/>
      <c r="NND134" s="19"/>
      <c r="NNE134" s="19"/>
      <c r="NNF134" s="19"/>
      <c r="NNG134" s="19"/>
      <c r="NNH134" s="19"/>
      <c r="NNI134" s="19"/>
      <c r="NNJ134" s="19"/>
      <c r="NNK134" s="19"/>
      <c r="NNL134" s="19"/>
      <c r="NNM134" s="19"/>
      <c r="NNN134" s="19"/>
      <c r="NNO134" s="19"/>
      <c r="NNP134" s="19"/>
      <c r="NNQ134" s="19"/>
      <c r="NNR134" s="19"/>
      <c r="NNS134" s="19"/>
      <c r="NNT134" s="19"/>
      <c r="NNU134" s="19"/>
      <c r="NNV134" s="19"/>
      <c r="NNW134" s="19"/>
      <c r="NNX134" s="19"/>
      <c r="NNY134" s="19"/>
      <c r="NNZ134" s="19"/>
      <c r="NOA134" s="19"/>
      <c r="NOB134" s="19"/>
      <c r="NOC134" s="19"/>
      <c r="NOD134" s="19"/>
      <c r="NOE134" s="19"/>
      <c r="NOF134" s="19"/>
      <c r="NOG134" s="19"/>
      <c r="NOH134" s="19"/>
      <c r="NOI134" s="19"/>
      <c r="NOJ134" s="19"/>
      <c r="NOK134" s="19"/>
      <c r="NOL134" s="19"/>
      <c r="NOM134" s="19"/>
      <c r="NON134" s="19"/>
      <c r="NOO134" s="19"/>
      <c r="NOP134" s="19"/>
      <c r="NOQ134" s="19"/>
      <c r="NOR134" s="19"/>
      <c r="NOS134" s="19"/>
      <c r="NOT134" s="19"/>
      <c r="NOU134" s="19"/>
      <c r="NOV134" s="19"/>
      <c r="NOW134" s="19"/>
      <c r="NOX134" s="19"/>
      <c r="NOY134" s="19"/>
      <c r="NOZ134" s="19"/>
      <c r="NPA134" s="19"/>
      <c r="NPB134" s="19"/>
      <c r="NPC134" s="19"/>
      <c r="NPD134" s="19"/>
      <c r="NPE134" s="19"/>
      <c r="NPF134" s="19"/>
      <c r="NPG134" s="19"/>
      <c r="NPH134" s="19"/>
      <c r="NPI134" s="19"/>
      <c r="NPJ134" s="19"/>
      <c r="NPK134" s="19"/>
      <c r="NPL134" s="19"/>
      <c r="NPM134" s="19"/>
      <c r="NPN134" s="19"/>
      <c r="NPO134" s="19"/>
      <c r="NPP134" s="19"/>
      <c r="NPQ134" s="19"/>
      <c r="NPR134" s="19"/>
      <c r="NPS134" s="19"/>
      <c r="NPT134" s="19"/>
      <c r="NPU134" s="19"/>
      <c r="NPV134" s="19"/>
      <c r="NPW134" s="19"/>
      <c r="NPX134" s="19"/>
      <c r="NPY134" s="19"/>
      <c r="NPZ134" s="19"/>
      <c r="NQA134" s="19"/>
      <c r="NQB134" s="19"/>
      <c r="NQC134" s="19"/>
      <c r="NQD134" s="19"/>
      <c r="NQE134" s="19"/>
      <c r="NQF134" s="19"/>
      <c r="NQG134" s="19"/>
      <c r="NQH134" s="19"/>
      <c r="NQI134" s="19"/>
      <c r="NQJ134" s="19"/>
      <c r="NQK134" s="19"/>
      <c r="NQL134" s="19"/>
      <c r="NQM134" s="19"/>
      <c r="NQN134" s="19"/>
      <c r="NQO134" s="19"/>
      <c r="NQP134" s="19"/>
      <c r="NQQ134" s="19"/>
      <c r="NQR134" s="19"/>
      <c r="NQS134" s="19"/>
      <c r="NQT134" s="19"/>
      <c r="NQU134" s="19"/>
      <c r="NQV134" s="19"/>
      <c r="NQW134" s="19"/>
      <c r="NQX134" s="19"/>
      <c r="NQY134" s="19"/>
      <c r="NQZ134" s="19"/>
      <c r="NRA134" s="19"/>
      <c r="NRB134" s="19"/>
      <c r="NRC134" s="19"/>
      <c r="NRD134" s="19"/>
      <c r="NRE134" s="19"/>
      <c r="NRF134" s="19"/>
      <c r="NRG134" s="19"/>
      <c r="NRH134" s="19"/>
      <c r="NRI134" s="19"/>
      <c r="NRJ134" s="19"/>
      <c r="NRK134" s="19"/>
      <c r="NRL134" s="19"/>
      <c r="NRM134" s="19"/>
      <c r="NRN134" s="19"/>
      <c r="NRO134" s="19"/>
      <c r="NRP134" s="19"/>
      <c r="NRQ134" s="19"/>
      <c r="NRR134" s="19"/>
      <c r="NRS134" s="19"/>
      <c r="NRT134" s="19"/>
      <c r="NRU134" s="19"/>
      <c r="NRV134" s="19"/>
      <c r="NRW134" s="19"/>
      <c r="NRX134" s="19"/>
      <c r="NRY134" s="19"/>
      <c r="NRZ134" s="19"/>
      <c r="NSA134" s="19"/>
      <c r="NSB134" s="19"/>
      <c r="NSC134" s="19"/>
      <c r="NSD134" s="19"/>
      <c r="NSE134" s="19"/>
      <c r="NSF134" s="19"/>
      <c r="NSG134" s="19"/>
      <c r="NSH134" s="19"/>
      <c r="NSI134" s="19"/>
      <c r="NSJ134" s="19"/>
      <c r="NSK134" s="19"/>
      <c r="NSL134" s="19"/>
      <c r="NSM134" s="19"/>
      <c r="NSN134" s="19"/>
      <c r="NSO134" s="19"/>
      <c r="NSP134" s="19"/>
      <c r="NSQ134" s="19"/>
      <c r="NSR134" s="19"/>
      <c r="NSS134" s="19"/>
      <c r="NST134" s="19"/>
      <c r="NSU134" s="19"/>
      <c r="NSV134" s="19"/>
      <c r="NSW134" s="19"/>
      <c r="NSX134" s="19"/>
      <c r="NSY134" s="19"/>
      <c r="NSZ134" s="19"/>
      <c r="NTA134" s="19"/>
      <c r="NTB134" s="19"/>
      <c r="NTC134" s="19"/>
      <c r="NTD134" s="19"/>
      <c r="NTE134" s="19"/>
      <c r="NTF134" s="19"/>
      <c r="NTG134" s="19"/>
      <c r="NTH134" s="19"/>
      <c r="NTI134" s="19"/>
      <c r="NTJ134" s="19"/>
      <c r="NTK134" s="19"/>
      <c r="NTL134" s="19"/>
      <c r="NTM134" s="19"/>
      <c r="NTN134" s="19"/>
      <c r="NTO134" s="19"/>
      <c r="NTP134" s="19"/>
      <c r="NTQ134" s="19"/>
      <c r="NTR134" s="19"/>
      <c r="NTS134" s="19"/>
      <c r="NTT134" s="19"/>
      <c r="NTU134" s="19"/>
      <c r="NTV134" s="19"/>
      <c r="NTW134" s="19"/>
      <c r="NTX134" s="19"/>
      <c r="NTY134" s="19"/>
      <c r="NTZ134" s="19"/>
      <c r="NUA134" s="19"/>
      <c r="NUB134" s="19"/>
      <c r="NUC134" s="19"/>
      <c r="NUD134" s="19"/>
      <c r="NUE134" s="19"/>
      <c r="NUF134" s="19"/>
      <c r="NUG134" s="19"/>
      <c r="NUH134" s="19"/>
      <c r="NUI134" s="19"/>
      <c r="NUJ134" s="19"/>
      <c r="NUK134" s="19"/>
      <c r="NUL134" s="19"/>
      <c r="NUM134" s="19"/>
      <c r="NUN134" s="19"/>
      <c r="NUO134" s="19"/>
      <c r="NUP134" s="19"/>
      <c r="NUQ134" s="19"/>
      <c r="NUR134" s="19"/>
      <c r="NUS134" s="19"/>
      <c r="NUT134" s="19"/>
      <c r="NUU134" s="19"/>
      <c r="NUV134" s="19"/>
      <c r="NUW134" s="19"/>
      <c r="NUX134" s="19"/>
      <c r="NUY134" s="19"/>
      <c r="NUZ134" s="19"/>
      <c r="NVA134" s="19"/>
      <c r="NVB134" s="19"/>
      <c r="NVC134" s="19"/>
      <c r="NVD134" s="19"/>
      <c r="NVE134" s="19"/>
      <c r="NVF134" s="19"/>
      <c r="NVG134" s="19"/>
      <c r="NVH134" s="19"/>
      <c r="NVI134" s="19"/>
      <c r="NVJ134" s="19"/>
      <c r="NVK134" s="19"/>
      <c r="NVL134" s="19"/>
      <c r="NVM134" s="19"/>
      <c r="NVN134" s="19"/>
      <c r="NVO134" s="19"/>
      <c r="NVP134" s="19"/>
      <c r="NVQ134" s="19"/>
      <c r="NVR134" s="19"/>
      <c r="NVS134" s="19"/>
      <c r="NVT134" s="19"/>
      <c r="NVU134" s="19"/>
      <c r="NVV134" s="19"/>
      <c r="NVW134" s="19"/>
      <c r="NVX134" s="19"/>
      <c r="NVY134" s="19"/>
      <c r="NVZ134" s="19"/>
      <c r="NWA134" s="19"/>
      <c r="NWB134" s="19"/>
      <c r="NWC134" s="19"/>
      <c r="NWD134" s="19"/>
      <c r="NWE134" s="19"/>
      <c r="NWF134" s="19"/>
      <c r="NWG134" s="19"/>
      <c r="NWH134" s="19"/>
      <c r="NWI134" s="19"/>
      <c r="NWJ134" s="19"/>
      <c r="NWK134" s="19"/>
      <c r="NWL134" s="19"/>
      <c r="NWM134" s="19"/>
      <c r="NWN134" s="19"/>
      <c r="NWO134" s="19"/>
      <c r="NWP134" s="19"/>
      <c r="NWQ134" s="19"/>
      <c r="NWR134" s="19"/>
      <c r="NWS134" s="19"/>
      <c r="NWT134" s="19"/>
      <c r="NWU134" s="19"/>
      <c r="NWV134" s="19"/>
      <c r="NWW134" s="19"/>
      <c r="NWX134" s="19"/>
      <c r="NWY134" s="19"/>
      <c r="NWZ134" s="19"/>
      <c r="NXA134" s="19"/>
      <c r="NXB134" s="19"/>
      <c r="NXC134" s="19"/>
      <c r="NXD134" s="19"/>
      <c r="NXE134" s="19"/>
      <c r="NXF134" s="19"/>
      <c r="NXG134" s="19"/>
      <c r="NXH134" s="19"/>
      <c r="NXI134" s="19"/>
      <c r="NXJ134" s="19"/>
      <c r="NXK134" s="19"/>
      <c r="NXL134" s="19"/>
      <c r="NXM134" s="19"/>
      <c r="NXN134" s="19"/>
      <c r="NXO134" s="19"/>
      <c r="NXP134" s="19"/>
      <c r="NXQ134" s="19"/>
      <c r="NXR134" s="19"/>
      <c r="NXS134" s="19"/>
      <c r="NXT134" s="19"/>
      <c r="NXU134" s="19"/>
      <c r="NXV134" s="19"/>
      <c r="NXW134" s="19"/>
      <c r="NXX134" s="19"/>
      <c r="NXY134" s="19"/>
      <c r="NXZ134" s="19"/>
      <c r="NYA134" s="19"/>
      <c r="NYB134" s="19"/>
      <c r="NYC134" s="19"/>
      <c r="NYD134" s="19"/>
      <c r="NYE134" s="19"/>
      <c r="NYF134" s="19"/>
      <c r="NYG134" s="19"/>
      <c r="NYH134" s="19"/>
      <c r="NYI134" s="19"/>
      <c r="NYJ134" s="19"/>
      <c r="NYK134" s="19"/>
      <c r="NYL134" s="19"/>
      <c r="NYM134" s="19"/>
      <c r="NYN134" s="19"/>
      <c r="NYO134" s="19"/>
      <c r="NYP134" s="19"/>
      <c r="NYQ134" s="19"/>
      <c r="NYR134" s="19"/>
      <c r="NYS134" s="19"/>
      <c r="NYT134" s="19"/>
      <c r="NYU134" s="19"/>
      <c r="NYV134" s="19"/>
      <c r="NYW134" s="19"/>
      <c r="NYX134" s="19"/>
      <c r="NYY134" s="19"/>
      <c r="NYZ134" s="19"/>
      <c r="NZA134" s="19"/>
      <c r="NZB134" s="19"/>
      <c r="NZC134" s="19"/>
      <c r="NZD134" s="19"/>
      <c r="NZE134" s="19"/>
      <c r="NZF134" s="19"/>
      <c r="NZG134" s="19"/>
      <c r="NZH134" s="19"/>
      <c r="NZI134" s="19"/>
      <c r="NZJ134" s="19"/>
      <c r="NZK134" s="19"/>
      <c r="NZL134" s="19"/>
      <c r="NZM134" s="19"/>
      <c r="NZN134" s="19"/>
      <c r="NZO134" s="19"/>
      <c r="NZP134" s="19"/>
      <c r="NZQ134" s="19"/>
      <c r="NZR134" s="19"/>
      <c r="NZS134" s="19"/>
      <c r="NZT134" s="19"/>
      <c r="NZU134" s="19"/>
      <c r="NZV134" s="19"/>
      <c r="NZW134" s="19"/>
      <c r="NZX134" s="19"/>
      <c r="NZY134" s="19"/>
      <c r="NZZ134" s="19"/>
      <c r="OAA134" s="19"/>
      <c r="OAB134" s="19"/>
      <c r="OAC134" s="19"/>
      <c r="OAD134" s="19"/>
      <c r="OAE134" s="19"/>
      <c r="OAF134" s="19"/>
      <c r="OAG134" s="19"/>
      <c r="OAH134" s="19"/>
      <c r="OAI134" s="19"/>
      <c r="OAJ134" s="19"/>
      <c r="OAK134" s="19"/>
      <c r="OAL134" s="19"/>
      <c r="OAM134" s="19"/>
      <c r="OAN134" s="19"/>
      <c r="OAO134" s="19"/>
      <c r="OAP134" s="19"/>
      <c r="OAQ134" s="19"/>
      <c r="OAR134" s="19"/>
      <c r="OAS134" s="19"/>
      <c r="OAT134" s="19"/>
      <c r="OAU134" s="19"/>
      <c r="OAV134" s="19"/>
      <c r="OAW134" s="19"/>
      <c r="OAX134" s="19"/>
      <c r="OAY134" s="19"/>
      <c r="OAZ134" s="19"/>
      <c r="OBA134" s="19"/>
      <c r="OBB134" s="19"/>
      <c r="OBC134" s="19"/>
      <c r="OBD134" s="19"/>
      <c r="OBE134" s="19"/>
      <c r="OBF134" s="19"/>
      <c r="OBG134" s="19"/>
      <c r="OBH134" s="19"/>
      <c r="OBI134" s="19"/>
      <c r="OBJ134" s="19"/>
      <c r="OBK134" s="19"/>
      <c r="OBL134" s="19"/>
      <c r="OBM134" s="19"/>
      <c r="OBN134" s="19"/>
      <c r="OBO134" s="19"/>
      <c r="OBP134" s="19"/>
      <c r="OBQ134" s="19"/>
      <c r="OBR134" s="19"/>
      <c r="OBS134" s="19"/>
      <c r="OBT134" s="19"/>
      <c r="OBU134" s="19"/>
      <c r="OBV134" s="19"/>
      <c r="OBW134" s="19"/>
      <c r="OBX134" s="19"/>
      <c r="OBY134" s="19"/>
      <c r="OBZ134" s="19"/>
      <c r="OCA134" s="19"/>
      <c r="OCB134" s="19"/>
      <c r="OCC134" s="19"/>
      <c r="OCD134" s="19"/>
      <c r="OCE134" s="19"/>
      <c r="OCF134" s="19"/>
      <c r="OCG134" s="19"/>
      <c r="OCH134" s="19"/>
      <c r="OCI134" s="19"/>
      <c r="OCJ134" s="19"/>
      <c r="OCK134" s="19"/>
      <c r="OCL134" s="19"/>
      <c r="OCM134" s="19"/>
      <c r="OCN134" s="19"/>
      <c r="OCO134" s="19"/>
      <c r="OCP134" s="19"/>
      <c r="OCQ134" s="19"/>
      <c r="OCR134" s="19"/>
      <c r="OCS134" s="19"/>
      <c r="OCT134" s="19"/>
      <c r="OCU134" s="19"/>
      <c r="OCV134" s="19"/>
      <c r="OCW134" s="19"/>
      <c r="OCX134" s="19"/>
      <c r="OCY134" s="19"/>
      <c r="OCZ134" s="19"/>
      <c r="ODA134" s="19"/>
      <c r="ODB134" s="19"/>
      <c r="ODC134" s="19"/>
      <c r="ODD134" s="19"/>
      <c r="ODE134" s="19"/>
      <c r="ODF134" s="19"/>
      <c r="ODG134" s="19"/>
      <c r="ODH134" s="19"/>
      <c r="ODI134" s="19"/>
      <c r="ODJ134" s="19"/>
      <c r="ODK134" s="19"/>
      <c r="ODL134" s="19"/>
      <c r="ODM134" s="19"/>
      <c r="ODN134" s="19"/>
      <c r="ODO134" s="19"/>
      <c r="ODP134" s="19"/>
      <c r="ODQ134" s="19"/>
      <c r="ODR134" s="19"/>
      <c r="ODS134" s="19"/>
      <c r="ODT134" s="19"/>
      <c r="ODU134" s="19"/>
      <c r="ODV134" s="19"/>
      <c r="ODW134" s="19"/>
      <c r="ODX134" s="19"/>
      <c r="ODY134" s="19"/>
      <c r="ODZ134" s="19"/>
      <c r="OEA134" s="19"/>
      <c r="OEB134" s="19"/>
      <c r="OEC134" s="19"/>
      <c r="OED134" s="19"/>
      <c r="OEE134" s="19"/>
      <c r="OEF134" s="19"/>
      <c r="OEG134" s="19"/>
      <c r="OEH134" s="19"/>
      <c r="OEI134" s="19"/>
      <c r="OEJ134" s="19"/>
      <c r="OEK134" s="19"/>
      <c r="OEL134" s="19"/>
      <c r="OEM134" s="19"/>
      <c r="OEN134" s="19"/>
      <c r="OEO134" s="19"/>
      <c r="OEP134" s="19"/>
      <c r="OEQ134" s="19"/>
      <c r="OER134" s="19"/>
      <c r="OES134" s="19"/>
      <c r="OET134" s="19"/>
      <c r="OEU134" s="19"/>
      <c r="OEV134" s="19"/>
      <c r="OEW134" s="19"/>
      <c r="OEX134" s="19"/>
      <c r="OEY134" s="19"/>
      <c r="OEZ134" s="19"/>
      <c r="OFA134" s="19"/>
      <c r="OFB134" s="19"/>
      <c r="OFC134" s="19"/>
      <c r="OFD134" s="19"/>
      <c r="OFE134" s="19"/>
      <c r="OFF134" s="19"/>
      <c r="OFG134" s="19"/>
      <c r="OFH134" s="19"/>
      <c r="OFI134" s="19"/>
      <c r="OFJ134" s="19"/>
      <c r="OFK134" s="19"/>
      <c r="OFL134" s="19"/>
      <c r="OFM134" s="19"/>
      <c r="OFN134" s="19"/>
      <c r="OFO134" s="19"/>
      <c r="OFP134" s="19"/>
      <c r="OFQ134" s="19"/>
      <c r="OFR134" s="19"/>
      <c r="OFS134" s="19"/>
      <c r="OFT134" s="19"/>
      <c r="OFU134" s="19"/>
      <c r="OFV134" s="19"/>
      <c r="OFW134" s="19"/>
      <c r="OFX134" s="19"/>
      <c r="OFY134" s="19"/>
      <c r="OFZ134" s="19"/>
      <c r="OGA134" s="19"/>
      <c r="OGB134" s="19"/>
      <c r="OGC134" s="19"/>
      <c r="OGD134" s="19"/>
      <c r="OGE134" s="19"/>
      <c r="OGF134" s="19"/>
      <c r="OGG134" s="19"/>
      <c r="OGH134" s="19"/>
      <c r="OGI134" s="19"/>
      <c r="OGJ134" s="19"/>
      <c r="OGK134" s="19"/>
      <c r="OGL134" s="19"/>
      <c r="OGM134" s="19"/>
      <c r="OGN134" s="19"/>
      <c r="OGO134" s="19"/>
      <c r="OGP134" s="19"/>
      <c r="OGQ134" s="19"/>
      <c r="OGR134" s="19"/>
      <c r="OGS134" s="19"/>
      <c r="OGT134" s="19"/>
      <c r="OGU134" s="19"/>
      <c r="OGV134" s="19"/>
      <c r="OGW134" s="19"/>
      <c r="OGX134" s="19"/>
      <c r="OGY134" s="19"/>
      <c r="OGZ134" s="19"/>
      <c r="OHA134" s="19"/>
      <c r="OHB134" s="19"/>
      <c r="OHC134" s="19"/>
      <c r="OHD134" s="19"/>
      <c r="OHE134" s="19"/>
      <c r="OHF134" s="19"/>
      <c r="OHG134" s="19"/>
      <c r="OHH134" s="19"/>
      <c r="OHI134" s="19"/>
      <c r="OHJ134" s="19"/>
      <c r="OHK134" s="19"/>
      <c r="OHL134" s="19"/>
      <c r="OHM134" s="19"/>
      <c r="OHN134" s="19"/>
      <c r="OHO134" s="19"/>
      <c r="OHP134" s="19"/>
      <c r="OHQ134" s="19"/>
      <c r="OHR134" s="19"/>
      <c r="OHS134" s="19"/>
      <c r="OHT134" s="19"/>
      <c r="OHU134" s="19"/>
      <c r="OHV134" s="19"/>
      <c r="OHW134" s="19"/>
      <c r="OHX134" s="19"/>
      <c r="OHY134" s="19"/>
      <c r="OHZ134" s="19"/>
      <c r="OIA134" s="19"/>
      <c r="OIB134" s="19"/>
      <c r="OIC134" s="19"/>
      <c r="OID134" s="19"/>
      <c r="OIE134" s="19"/>
      <c r="OIF134" s="19"/>
      <c r="OIG134" s="19"/>
      <c r="OIH134" s="19"/>
      <c r="OII134" s="19"/>
      <c r="OIJ134" s="19"/>
      <c r="OIK134" s="19"/>
      <c r="OIL134" s="19"/>
      <c r="OIM134" s="19"/>
      <c r="OIN134" s="19"/>
      <c r="OIO134" s="19"/>
      <c r="OIP134" s="19"/>
      <c r="OIQ134" s="19"/>
      <c r="OIR134" s="19"/>
      <c r="OIS134" s="19"/>
      <c r="OIT134" s="19"/>
      <c r="OIU134" s="19"/>
      <c r="OIV134" s="19"/>
      <c r="OIW134" s="19"/>
      <c r="OIX134" s="19"/>
      <c r="OIY134" s="19"/>
      <c r="OIZ134" s="19"/>
      <c r="OJA134" s="19"/>
      <c r="OJB134" s="19"/>
      <c r="OJC134" s="19"/>
      <c r="OJD134" s="19"/>
      <c r="OJE134" s="19"/>
      <c r="OJF134" s="19"/>
      <c r="OJG134" s="19"/>
      <c r="OJH134" s="19"/>
      <c r="OJI134" s="19"/>
      <c r="OJJ134" s="19"/>
      <c r="OJK134" s="19"/>
      <c r="OJL134" s="19"/>
      <c r="OJM134" s="19"/>
      <c r="OJN134" s="19"/>
      <c r="OJO134" s="19"/>
      <c r="OJP134" s="19"/>
      <c r="OJQ134" s="19"/>
      <c r="OJR134" s="19"/>
      <c r="OJS134" s="19"/>
      <c r="OJT134" s="19"/>
      <c r="OJU134" s="19"/>
      <c r="OJV134" s="19"/>
      <c r="OJW134" s="19"/>
      <c r="OJX134" s="19"/>
      <c r="OJY134" s="19"/>
      <c r="OJZ134" s="19"/>
      <c r="OKA134" s="19"/>
      <c r="OKB134" s="19"/>
      <c r="OKC134" s="19"/>
      <c r="OKD134" s="19"/>
      <c r="OKE134" s="19"/>
      <c r="OKF134" s="19"/>
      <c r="OKG134" s="19"/>
      <c r="OKH134" s="19"/>
      <c r="OKI134" s="19"/>
      <c r="OKJ134" s="19"/>
      <c r="OKK134" s="19"/>
      <c r="OKL134" s="19"/>
      <c r="OKM134" s="19"/>
      <c r="OKN134" s="19"/>
      <c r="OKO134" s="19"/>
      <c r="OKP134" s="19"/>
      <c r="OKQ134" s="19"/>
      <c r="OKR134" s="19"/>
      <c r="OKS134" s="19"/>
      <c r="OKT134" s="19"/>
      <c r="OKU134" s="19"/>
      <c r="OKV134" s="19"/>
      <c r="OKW134" s="19"/>
      <c r="OKX134" s="19"/>
      <c r="OKY134" s="19"/>
      <c r="OKZ134" s="19"/>
      <c r="OLA134" s="19"/>
      <c r="OLB134" s="19"/>
      <c r="OLC134" s="19"/>
      <c r="OLD134" s="19"/>
      <c r="OLE134" s="19"/>
      <c r="OLF134" s="19"/>
      <c r="OLG134" s="19"/>
      <c r="OLH134" s="19"/>
      <c r="OLI134" s="19"/>
      <c r="OLJ134" s="19"/>
      <c r="OLK134" s="19"/>
      <c r="OLL134" s="19"/>
      <c r="OLM134" s="19"/>
      <c r="OLN134" s="19"/>
      <c r="OLO134" s="19"/>
      <c r="OLP134" s="19"/>
      <c r="OLQ134" s="19"/>
      <c r="OLR134" s="19"/>
      <c r="OLS134" s="19"/>
      <c r="OLT134" s="19"/>
      <c r="OLU134" s="19"/>
      <c r="OLV134" s="19"/>
      <c r="OLW134" s="19"/>
      <c r="OLX134" s="19"/>
      <c r="OLY134" s="19"/>
      <c r="OLZ134" s="19"/>
      <c r="OMA134" s="19"/>
      <c r="OMB134" s="19"/>
      <c r="OMC134" s="19"/>
      <c r="OMD134" s="19"/>
      <c r="OME134" s="19"/>
      <c r="OMF134" s="19"/>
      <c r="OMG134" s="19"/>
      <c r="OMH134" s="19"/>
      <c r="OMI134" s="19"/>
      <c r="OMJ134" s="19"/>
      <c r="OMK134" s="19"/>
      <c r="OML134" s="19"/>
      <c r="OMM134" s="19"/>
      <c r="OMN134" s="19"/>
      <c r="OMO134" s="19"/>
      <c r="OMP134" s="19"/>
      <c r="OMQ134" s="19"/>
      <c r="OMR134" s="19"/>
      <c r="OMS134" s="19"/>
      <c r="OMT134" s="19"/>
      <c r="OMU134" s="19"/>
      <c r="OMV134" s="19"/>
      <c r="OMW134" s="19"/>
      <c r="OMX134" s="19"/>
      <c r="OMY134" s="19"/>
      <c r="OMZ134" s="19"/>
      <c r="ONA134" s="19"/>
      <c r="ONB134" s="19"/>
      <c r="ONC134" s="19"/>
      <c r="OND134" s="19"/>
      <c r="ONE134" s="19"/>
      <c r="ONF134" s="19"/>
      <c r="ONG134" s="19"/>
      <c r="ONH134" s="19"/>
      <c r="ONI134" s="19"/>
      <c r="ONJ134" s="19"/>
      <c r="ONK134" s="19"/>
      <c r="ONL134" s="19"/>
      <c r="ONM134" s="19"/>
      <c r="ONN134" s="19"/>
      <c r="ONO134" s="19"/>
      <c r="ONP134" s="19"/>
      <c r="ONQ134" s="19"/>
      <c r="ONR134" s="19"/>
      <c r="ONS134" s="19"/>
      <c r="ONT134" s="19"/>
      <c r="ONU134" s="19"/>
      <c r="ONV134" s="19"/>
      <c r="ONW134" s="19"/>
      <c r="ONX134" s="19"/>
      <c r="ONY134" s="19"/>
      <c r="ONZ134" s="19"/>
      <c r="OOA134" s="19"/>
      <c r="OOB134" s="19"/>
      <c r="OOC134" s="19"/>
      <c r="OOD134" s="19"/>
      <c r="OOE134" s="19"/>
      <c r="OOF134" s="19"/>
      <c r="OOG134" s="19"/>
      <c r="OOH134" s="19"/>
      <c r="OOI134" s="19"/>
      <c r="OOJ134" s="19"/>
      <c r="OOK134" s="19"/>
      <c r="OOL134" s="19"/>
      <c r="OOM134" s="19"/>
      <c r="OON134" s="19"/>
      <c r="OOO134" s="19"/>
      <c r="OOP134" s="19"/>
      <c r="OOQ134" s="19"/>
      <c r="OOR134" s="19"/>
      <c r="OOS134" s="19"/>
      <c r="OOT134" s="19"/>
      <c r="OOU134" s="19"/>
      <c r="OOV134" s="19"/>
      <c r="OOW134" s="19"/>
      <c r="OOX134" s="19"/>
      <c r="OOY134" s="19"/>
      <c r="OOZ134" s="19"/>
      <c r="OPA134" s="19"/>
      <c r="OPB134" s="19"/>
      <c r="OPC134" s="19"/>
      <c r="OPD134" s="19"/>
      <c r="OPE134" s="19"/>
      <c r="OPF134" s="19"/>
      <c r="OPG134" s="19"/>
      <c r="OPH134" s="19"/>
      <c r="OPI134" s="19"/>
      <c r="OPJ134" s="19"/>
      <c r="OPK134" s="19"/>
      <c r="OPL134" s="19"/>
      <c r="OPM134" s="19"/>
      <c r="OPN134" s="19"/>
      <c r="OPO134" s="19"/>
      <c r="OPP134" s="19"/>
      <c r="OPQ134" s="19"/>
      <c r="OPR134" s="19"/>
      <c r="OPS134" s="19"/>
      <c r="OPT134" s="19"/>
      <c r="OPU134" s="19"/>
      <c r="OPV134" s="19"/>
      <c r="OPW134" s="19"/>
      <c r="OPX134" s="19"/>
      <c r="OPY134" s="19"/>
      <c r="OPZ134" s="19"/>
      <c r="OQA134" s="19"/>
      <c r="OQB134" s="19"/>
      <c r="OQC134" s="19"/>
      <c r="OQD134" s="19"/>
      <c r="OQE134" s="19"/>
      <c r="OQF134" s="19"/>
      <c r="OQG134" s="19"/>
      <c r="OQH134" s="19"/>
      <c r="OQI134" s="19"/>
      <c r="OQJ134" s="19"/>
      <c r="OQK134" s="19"/>
      <c r="OQL134" s="19"/>
      <c r="OQM134" s="19"/>
      <c r="OQN134" s="19"/>
      <c r="OQO134" s="19"/>
      <c r="OQP134" s="19"/>
      <c r="OQQ134" s="19"/>
      <c r="OQR134" s="19"/>
      <c r="OQS134" s="19"/>
      <c r="OQT134" s="19"/>
      <c r="OQU134" s="19"/>
      <c r="OQV134" s="19"/>
      <c r="OQW134" s="19"/>
      <c r="OQX134" s="19"/>
      <c r="OQY134" s="19"/>
      <c r="OQZ134" s="19"/>
      <c r="ORA134" s="19"/>
      <c r="ORB134" s="19"/>
      <c r="ORC134" s="19"/>
      <c r="ORD134" s="19"/>
      <c r="ORE134" s="19"/>
      <c r="ORF134" s="19"/>
      <c r="ORG134" s="19"/>
      <c r="ORH134" s="19"/>
      <c r="ORI134" s="19"/>
      <c r="ORJ134" s="19"/>
      <c r="ORK134" s="19"/>
      <c r="ORL134" s="19"/>
      <c r="ORM134" s="19"/>
      <c r="ORN134" s="19"/>
      <c r="ORO134" s="19"/>
      <c r="ORP134" s="19"/>
      <c r="ORQ134" s="19"/>
      <c r="ORR134" s="19"/>
      <c r="ORS134" s="19"/>
      <c r="ORT134" s="19"/>
      <c r="ORU134" s="19"/>
      <c r="ORV134" s="19"/>
      <c r="ORW134" s="19"/>
      <c r="ORX134" s="19"/>
      <c r="ORY134" s="19"/>
      <c r="ORZ134" s="19"/>
      <c r="OSA134" s="19"/>
      <c r="OSB134" s="19"/>
      <c r="OSC134" s="19"/>
      <c r="OSD134" s="19"/>
      <c r="OSE134" s="19"/>
      <c r="OSF134" s="19"/>
      <c r="OSG134" s="19"/>
      <c r="OSH134" s="19"/>
      <c r="OSI134" s="19"/>
      <c r="OSJ134" s="19"/>
      <c r="OSK134" s="19"/>
      <c r="OSL134" s="19"/>
      <c r="OSM134" s="19"/>
      <c r="OSN134" s="19"/>
      <c r="OSO134" s="19"/>
      <c r="OSP134" s="19"/>
      <c r="OSQ134" s="19"/>
      <c r="OSR134" s="19"/>
      <c r="OSS134" s="19"/>
      <c r="OST134" s="19"/>
      <c r="OSU134" s="19"/>
      <c r="OSV134" s="19"/>
      <c r="OSW134" s="19"/>
      <c r="OSX134" s="19"/>
      <c r="OSY134" s="19"/>
      <c r="OSZ134" s="19"/>
      <c r="OTA134" s="19"/>
      <c r="OTB134" s="19"/>
      <c r="OTC134" s="19"/>
      <c r="OTD134" s="19"/>
      <c r="OTE134" s="19"/>
      <c r="OTF134" s="19"/>
      <c r="OTG134" s="19"/>
      <c r="OTH134" s="19"/>
      <c r="OTI134" s="19"/>
      <c r="OTJ134" s="19"/>
      <c r="OTK134" s="19"/>
      <c r="OTL134" s="19"/>
      <c r="OTM134" s="19"/>
      <c r="OTN134" s="19"/>
      <c r="OTO134" s="19"/>
      <c r="OTP134" s="19"/>
      <c r="OTQ134" s="19"/>
      <c r="OTR134" s="19"/>
      <c r="OTS134" s="19"/>
      <c r="OTT134" s="19"/>
      <c r="OTU134" s="19"/>
      <c r="OTV134" s="19"/>
      <c r="OTW134" s="19"/>
      <c r="OTX134" s="19"/>
      <c r="OTY134" s="19"/>
      <c r="OTZ134" s="19"/>
      <c r="OUA134" s="19"/>
      <c r="OUB134" s="19"/>
      <c r="OUC134" s="19"/>
      <c r="OUD134" s="19"/>
      <c r="OUE134" s="19"/>
      <c r="OUF134" s="19"/>
      <c r="OUG134" s="19"/>
      <c r="OUH134" s="19"/>
      <c r="OUI134" s="19"/>
      <c r="OUJ134" s="19"/>
      <c r="OUK134" s="19"/>
      <c r="OUL134" s="19"/>
      <c r="OUM134" s="19"/>
      <c r="OUN134" s="19"/>
      <c r="OUO134" s="19"/>
      <c r="OUP134" s="19"/>
      <c r="OUQ134" s="19"/>
      <c r="OUR134" s="19"/>
      <c r="OUS134" s="19"/>
      <c r="OUT134" s="19"/>
      <c r="OUU134" s="19"/>
      <c r="OUV134" s="19"/>
      <c r="OUW134" s="19"/>
      <c r="OUX134" s="19"/>
      <c r="OUY134" s="19"/>
      <c r="OUZ134" s="19"/>
      <c r="OVA134" s="19"/>
      <c r="OVB134" s="19"/>
      <c r="OVC134" s="19"/>
      <c r="OVD134" s="19"/>
      <c r="OVE134" s="19"/>
      <c r="OVF134" s="19"/>
      <c r="OVG134" s="19"/>
      <c r="OVH134" s="19"/>
      <c r="OVI134" s="19"/>
      <c r="OVJ134" s="19"/>
      <c r="OVK134" s="19"/>
      <c r="OVL134" s="19"/>
      <c r="OVM134" s="19"/>
      <c r="OVN134" s="19"/>
      <c r="OVO134" s="19"/>
      <c r="OVP134" s="19"/>
      <c r="OVQ134" s="19"/>
      <c r="OVR134" s="19"/>
      <c r="OVS134" s="19"/>
      <c r="OVT134" s="19"/>
      <c r="OVU134" s="19"/>
      <c r="OVV134" s="19"/>
      <c r="OVW134" s="19"/>
      <c r="OVX134" s="19"/>
      <c r="OVY134" s="19"/>
      <c r="OVZ134" s="19"/>
      <c r="OWA134" s="19"/>
      <c r="OWB134" s="19"/>
      <c r="OWC134" s="19"/>
      <c r="OWD134" s="19"/>
      <c r="OWE134" s="19"/>
      <c r="OWF134" s="19"/>
      <c r="OWG134" s="19"/>
      <c r="OWH134" s="19"/>
      <c r="OWI134" s="19"/>
      <c r="OWJ134" s="19"/>
      <c r="OWK134" s="19"/>
      <c r="OWL134" s="19"/>
      <c r="OWM134" s="19"/>
      <c r="OWN134" s="19"/>
      <c r="OWO134" s="19"/>
      <c r="OWP134" s="19"/>
      <c r="OWQ134" s="19"/>
      <c r="OWR134" s="19"/>
      <c r="OWS134" s="19"/>
      <c r="OWT134" s="19"/>
      <c r="OWU134" s="19"/>
      <c r="OWV134" s="19"/>
      <c r="OWW134" s="19"/>
      <c r="OWX134" s="19"/>
      <c r="OWY134" s="19"/>
      <c r="OWZ134" s="19"/>
      <c r="OXA134" s="19"/>
      <c r="OXB134" s="19"/>
      <c r="OXC134" s="19"/>
      <c r="OXD134" s="19"/>
      <c r="OXE134" s="19"/>
      <c r="OXF134" s="19"/>
      <c r="OXG134" s="19"/>
      <c r="OXH134" s="19"/>
      <c r="OXI134" s="19"/>
      <c r="OXJ134" s="19"/>
      <c r="OXK134" s="19"/>
      <c r="OXL134" s="19"/>
      <c r="OXM134" s="19"/>
      <c r="OXN134" s="19"/>
      <c r="OXO134" s="19"/>
      <c r="OXP134" s="19"/>
      <c r="OXQ134" s="19"/>
      <c r="OXR134" s="19"/>
      <c r="OXS134" s="19"/>
      <c r="OXT134" s="19"/>
      <c r="OXU134" s="19"/>
      <c r="OXV134" s="19"/>
      <c r="OXW134" s="19"/>
      <c r="OXX134" s="19"/>
      <c r="OXY134" s="19"/>
      <c r="OXZ134" s="19"/>
      <c r="OYA134" s="19"/>
      <c r="OYB134" s="19"/>
      <c r="OYC134" s="19"/>
      <c r="OYD134" s="19"/>
      <c r="OYE134" s="19"/>
      <c r="OYF134" s="19"/>
      <c r="OYG134" s="19"/>
      <c r="OYH134" s="19"/>
      <c r="OYI134" s="19"/>
      <c r="OYJ134" s="19"/>
      <c r="OYK134" s="19"/>
      <c r="OYL134" s="19"/>
      <c r="OYM134" s="19"/>
      <c r="OYN134" s="19"/>
      <c r="OYO134" s="19"/>
      <c r="OYP134" s="19"/>
      <c r="OYQ134" s="19"/>
      <c r="OYR134" s="19"/>
      <c r="OYS134" s="19"/>
      <c r="OYT134" s="19"/>
      <c r="OYU134" s="19"/>
      <c r="OYV134" s="19"/>
      <c r="OYW134" s="19"/>
      <c r="OYX134" s="19"/>
      <c r="OYY134" s="19"/>
      <c r="OYZ134" s="19"/>
      <c r="OZA134" s="19"/>
      <c r="OZB134" s="19"/>
      <c r="OZC134" s="19"/>
      <c r="OZD134" s="19"/>
      <c r="OZE134" s="19"/>
      <c r="OZF134" s="19"/>
      <c r="OZG134" s="19"/>
      <c r="OZH134" s="19"/>
      <c r="OZI134" s="19"/>
      <c r="OZJ134" s="19"/>
      <c r="OZK134" s="19"/>
      <c r="OZL134" s="19"/>
      <c r="OZM134" s="19"/>
      <c r="OZN134" s="19"/>
      <c r="OZO134" s="19"/>
      <c r="OZP134" s="19"/>
      <c r="OZQ134" s="19"/>
      <c r="OZR134" s="19"/>
      <c r="OZS134" s="19"/>
      <c r="OZT134" s="19"/>
      <c r="OZU134" s="19"/>
      <c r="OZV134" s="19"/>
      <c r="OZW134" s="19"/>
      <c r="OZX134" s="19"/>
      <c r="OZY134" s="19"/>
      <c r="OZZ134" s="19"/>
      <c r="PAA134" s="19"/>
      <c r="PAB134" s="19"/>
      <c r="PAC134" s="19"/>
      <c r="PAD134" s="19"/>
      <c r="PAE134" s="19"/>
      <c r="PAF134" s="19"/>
      <c r="PAG134" s="19"/>
      <c r="PAH134" s="19"/>
      <c r="PAI134" s="19"/>
      <c r="PAJ134" s="19"/>
      <c r="PAK134" s="19"/>
      <c r="PAL134" s="19"/>
      <c r="PAM134" s="19"/>
      <c r="PAN134" s="19"/>
      <c r="PAO134" s="19"/>
      <c r="PAP134" s="19"/>
      <c r="PAQ134" s="19"/>
      <c r="PAR134" s="19"/>
      <c r="PAS134" s="19"/>
      <c r="PAT134" s="19"/>
      <c r="PAU134" s="19"/>
      <c r="PAV134" s="19"/>
      <c r="PAW134" s="19"/>
      <c r="PAX134" s="19"/>
      <c r="PAY134" s="19"/>
      <c r="PAZ134" s="19"/>
      <c r="PBA134" s="19"/>
      <c r="PBB134" s="19"/>
      <c r="PBC134" s="19"/>
      <c r="PBD134" s="19"/>
      <c r="PBE134" s="19"/>
      <c r="PBF134" s="19"/>
      <c r="PBG134" s="19"/>
      <c r="PBH134" s="19"/>
      <c r="PBI134" s="19"/>
      <c r="PBJ134" s="19"/>
      <c r="PBK134" s="19"/>
      <c r="PBL134" s="19"/>
      <c r="PBM134" s="19"/>
      <c r="PBN134" s="19"/>
      <c r="PBO134" s="19"/>
      <c r="PBP134" s="19"/>
      <c r="PBQ134" s="19"/>
      <c r="PBR134" s="19"/>
      <c r="PBS134" s="19"/>
      <c r="PBT134" s="19"/>
      <c r="PBU134" s="19"/>
      <c r="PBV134" s="19"/>
      <c r="PBW134" s="19"/>
      <c r="PBX134" s="19"/>
      <c r="PBY134" s="19"/>
      <c r="PBZ134" s="19"/>
      <c r="PCA134" s="19"/>
      <c r="PCB134" s="19"/>
      <c r="PCC134" s="19"/>
      <c r="PCD134" s="19"/>
      <c r="PCE134" s="19"/>
      <c r="PCF134" s="19"/>
      <c r="PCG134" s="19"/>
      <c r="PCH134" s="19"/>
      <c r="PCI134" s="19"/>
      <c r="PCJ134" s="19"/>
      <c r="PCK134" s="19"/>
      <c r="PCL134" s="19"/>
      <c r="PCM134" s="19"/>
      <c r="PCN134" s="19"/>
      <c r="PCO134" s="19"/>
      <c r="PCP134" s="19"/>
      <c r="PCQ134" s="19"/>
      <c r="PCR134" s="19"/>
      <c r="PCS134" s="19"/>
      <c r="PCT134" s="19"/>
      <c r="PCU134" s="19"/>
      <c r="PCV134" s="19"/>
      <c r="PCW134" s="19"/>
      <c r="PCX134" s="19"/>
      <c r="PCY134" s="19"/>
      <c r="PCZ134" s="19"/>
      <c r="PDA134" s="19"/>
      <c r="PDB134" s="19"/>
      <c r="PDC134" s="19"/>
      <c r="PDD134" s="19"/>
      <c r="PDE134" s="19"/>
      <c r="PDF134" s="19"/>
      <c r="PDG134" s="19"/>
      <c r="PDH134" s="19"/>
      <c r="PDI134" s="19"/>
      <c r="PDJ134" s="19"/>
      <c r="PDK134" s="19"/>
      <c r="PDL134" s="19"/>
      <c r="PDM134" s="19"/>
      <c r="PDN134" s="19"/>
      <c r="PDO134" s="19"/>
      <c r="PDP134" s="19"/>
      <c r="PDQ134" s="19"/>
      <c r="PDR134" s="19"/>
      <c r="PDS134" s="19"/>
      <c r="PDT134" s="19"/>
      <c r="PDU134" s="19"/>
      <c r="PDV134" s="19"/>
      <c r="PDW134" s="19"/>
      <c r="PDX134" s="19"/>
      <c r="PDY134" s="19"/>
      <c r="PDZ134" s="19"/>
      <c r="PEA134" s="19"/>
      <c r="PEB134" s="19"/>
      <c r="PEC134" s="19"/>
      <c r="PED134" s="19"/>
      <c r="PEE134" s="19"/>
      <c r="PEF134" s="19"/>
      <c r="PEG134" s="19"/>
      <c r="PEH134" s="19"/>
      <c r="PEI134" s="19"/>
      <c r="PEJ134" s="19"/>
      <c r="PEK134" s="19"/>
      <c r="PEL134" s="19"/>
      <c r="PEM134" s="19"/>
      <c r="PEN134" s="19"/>
      <c r="PEO134" s="19"/>
      <c r="PEP134" s="19"/>
      <c r="PEQ134" s="19"/>
      <c r="PER134" s="19"/>
      <c r="PES134" s="19"/>
      <c r="PET134" s="19"/>
      <c r="PEU134" s="19"/>
      <c r="PEV134" s="19"/>
      <c r="PEW134" s="19"/>
      <c r="PEX134" s="19"/>
      <c r="PEY134" s="19"/>
      <c r="PEZ134" s="19"/>
      <c r="PFA134" s="19"/>
      <c r="PFB134" s="19"/>
      <c r="PFC134" s="19"/>
      <c r="PFD134" s="19"/>
      <c r="PFE134" s="19"/>
      <c r="PFF134" s="19"/>
      <c r="PFG134" s="19"/>
      <c r="PFH134" s="19"/>
      <c r="PFI134" s="19"/>
      <c r="PFJ134" s="19"/>
      <c r="PFK134" s="19"/>
      <c r="PFL134" s="19"/>
      <c r="PFM134" s="19"/>
      <c r="PFN134" s="19"/>
      <c r="PFO134" s="19"/>
      <c r="PFP134" s="19"/>
      <c r="PFQ134" s="19"/>
      <c r="PFR134" s="19"/>
      <c r="PFS134" s="19"/>
      <c r="PFT134" s="19"/>
      <c r="PFU134" s="19"/>
      <c r="PFV134" s="19"/>
      <c r="PFW134" s="19"/>
      <c r="PFX134" s="19"/>
      <c r="PFY134" s="19"/>
      <c r="PFZ134" s="19"/>
      <c r="PGA134" s="19"/>
      <c r="PGB134" s="19"/>
      <c r="PGC134" s="19"/>
      <c r="PGD134" s="19"/>
      <c r="PGE134" s="19"/>
      <c r="PGF134" s="19"/>
      <c r="PGG134" s="19"/>
      <c r="PGH134" s="19"/>
      <c r="PGI134" s="19"/>
      <c r="PGJ134" s="19"/>
      <c r="PGK134" s="19"/>
      <c r="PGL134" s="19"/>
      <c r="PGM134" s="19"/>
      <c r="PGN134" s="19"/>
      <c r="PGO134" s="19"/>
      <c r="PGP134" s="19"/>
      <c r="PGQ134" s="19"/>
      <c r="PGR134" s="19"/>
      <c r="PGS134" s="19"/>
      <c r="PGT134" s="19"/>
      <c r="PGU134" s="19"/>
      <c r="PGV134" s="19"/>
      <c r="PGW134" s="19"/>
      <c r="PGX134" s="19"/>
      <c r="PGY134" s="19"/>
      <c r="PGZ134" s="19"/>
      <c r="PHA134" s="19"/>
      <c r="PHB134" s="19"/>
      <c r="PHC134" s="19"/>
      <c r="PHD134" s="19"/>
      <c r="PHE134" s="19"/>
      <c r="PHF134" s="19"/>
      <c r="PHG134" s="19"/>
      <c r="PHH134" s="19"/>
      <c r="PHI134" s="19"/>
      <c r="PHJ134" s="19"/>
      <c r="PHK134" s="19"/>
      <c r="PHL134" s="19"/>
      <c r="PHM134" s="19"/>
      <c r="PHN134" s="19"/>
      <c r="PHO134" s="19"/>
      <c r="PHP134" s="19"/>
      <c r="PHQ134" s="19"/>
      <c r="PHR134" s="19"/>
      <c r="PHS134" s="19"/>
      <c r="PHT134" s="19"/>
      <c r="PHU134" s="19"/>
      <c r="PHV134" s="19"/>
      <c r="PHW134" s="19"/>
      <c r="PHX134" s="19"/>
      <c r="PHY134" s="19"/>
      <c r="PHZ134" s="19"/>
      <c r="PIA134" s="19"/>
      <c r="PIB134" s="19"/>
      <c r="PIC134" s="19"/>
      <c r="PID134" s="19"/>
      <c r="PIE134" s="19"/>
      <c r="PIF134" s="19"/>
      <c r="PIG134" s="19"/>
      <c r="PIH134" s="19"/>
      <c r="PII134" s="19"/>
      <c r="PIJ134" s="19"/>
      <c r="PIK134" s="19"/>
      <c r="PIL134" s="19"/>
      <c r="PIM134" s="19"/>
      <c r="PIN134" s="19"/>
      <c r="PIO134" s="19"/>
      <c r="PIP134" s="19"/>
      <c r="PIQ134" s="19"/>
      <c r="PIR134" s="19"/>
      <c r="PIS134" s="19"/>
      <c r="PIT134" s="19"/>
      <c r="PIU134" s="19"/>
      <c r="PIV134" s="19"/>
      <c r="PIW134" s="19"/>
      <c r="PIX134" s="19"/>
      <c r="PIY134" s="19"/>
      <c r="PIZ134" s="19"/>
      <c r="PJA134" s="19"/>
      <c r="PJB134" s="19"/>
      <c r="PJC134" s="19"/>
      <c r="PJD134" s="19"/>
      <c r="PJE134" s="19"/>
      <c r="PJF134" s="19"/>
      <c r="PJG134" s="19"/>
      <c r="PJH134" s="19"/>
      <c r="PJI134" s="19"/>
      <c r="PJJ134" s="19"/>
      <c r="PJK134" s="19"/>
      <c r="PJL134" s="19"/>
      <c r="PJM134" s="19"/>
      <c r="PJN134" s="19"/>
      <c r="PJO134" s="19"/>
      <c r="PJP134" s="19"/>
      <c r="PJQ134" s="19"/>
      <c r="PJR134" s="19"/>
      <c r="PJS134" s="19"/>
      <c r="PJT134" s="19"/>
      <c r="PJU134" s="19"/>
      <c r="PJV134" s="19"/>
      <c r="PJW134" s="19"/>
      <c r="PJX134" s="19"/>
      <c r="PJY134" s="19"/>
      <c r="PJZ134" s="19"/>
      <c r="PKA134" s="19"/>
      <c r="PKB134" s="19"/>
      <c r="PKC134" s="19"/>
      <c r="PKD134" s="19"/>
      <c r="PKE134" s="19"/>
      <c r="PKF134" s="19"/>
      <c r="PKG134" s="19"/>
      <c r="PKH134" s="19"/>
      <c r="PKI134" s="19"/>
      <c r="PKJ134" s="19"/>
      <c r="PKK134" s="19"/>
      <c r="PKL134" s="19"/>
      <c r="PKM134" s="19"/>
      <c r="PKN134" s="19"/>
      <c r="PKO134" s="19"/>
      <c r="PKP134" s="19"/>
      <c r="PKQ134" s="19"/>
      <c r="PKR134" s="19"/>
      <c r="PKS134" s="19"/>
      <c r="PKT134" s="19"/>
      <c r="PKU134" s="19"/>
      <c r="PKV134" s="19"/>
      <c r="PKW134" s="19"/>
      <c r="PKX134" s="19"/>
      <c r="PKY134" s="19"/>
      <c r="PKZ134" s="19"/>
      <c r="PLA134" s="19"/>
      <c r="PLB134" s="19"/>
      <c r="PLC134" s="19"/>
      <c r="PLD134" s="19"/>
      <c r="PLE134" s="19"/>
      <c r="PLF134" s="19"/>
      <c r="PLG134" s="19"/>
      <c r="PLH134" s="19"/>
      <c r="PLI134" s="19"/>
      <c r="PLJ134" s="19"/>
      <c r="PLK134" s="19"/>
      <c r="PLL134" s="19"/>
      <c r="PLM134" s="19"/>
      <c r="PLN134" s="19"/>
      <c r="PLO134" s="19"/>
      <c r="PLP134" s="19"/>
      <c r="PLQ134" s="19"/>
      <c r="PLR134" s="19"/>
      <c r="PLS134" s="19"/>
      <c r="PLT134" s="19"/>
      <c r="PLU134" s="19"/>
      <c r="PLV134" s="19"/>
      <c r="PLW134" s="19"/>
      <c r="PLX134" s="19"/>
      <c r="PLY134" s="19"/>
      <c r="PLZ134" s="19"/>
      <c r="PMA134" s="19"/>
      <c r="PMB134" s="19"/>
      <c r="PMC134" s="19"/>
      <c r="PMD134" s="19"/>
      <c r="PME134" s="19"/>
      <c r="PMF134" s="19"/>
      <c r="PMG134" s="19"/>
      <c r="PMH134" s="19"/>
      <c r="PMI134" s="19"/>
      <c r="PMJ134" s="19"/>
      <c r="PMK134" s="19"/>
      <c r="PML134" s="19"/>
      <c r="PMM134" s="19"/>
      <c r="PMN134" s="19"/>
      <c r="PMO134" s="19"/>
      <c r="PMP134" s="19"/>
      <c r="PMQ134" s="19"/>
      <c r="PMR134" s="19"/>
      <c r="PMS134" s="19"/>
      <c r="PMT134" s="19"/>
      <c r="PMU134" s="19"/>
      <c r="PMV134" s="19"/>
      <c r="PMW134" s="19"/>
      <c r="PMX134" s="19"/>
      <c r="PMY134" s="19"/>
      <c r="PMZ134" s="19"/>
      <c r="PNA134" s="19"/>
      <c r="PNB134" s="19"/>
      <c r="PNC134" s="19"/>
      <c r="PND134" s="19"/>
      <c r="PNE134" s="19"/>
      <c r="PNF134" s="19"/>
      <c r="PNG134" s="19"/>
      <c r="PNH134" s="19"/>
      <c r="PNI134" s="19"/>
      <c r="PNJ134" s="19"/>
      <c r="PNK134" s="19"/>
      <c r="PNL134" s="19"/>
      <c r="PNM134" s="19"/>
      <c r="PNN134" s="19"/>
      <c r="PNO134" s="19"/>
      <c r="PNP134" s="19"/>
      <c r="PNQ134" s="19"/>
      <c r="PNR134" s="19"/>
      <c r="PNS134" s="19"/>
      <c r="PNT134" s="19"/>
      <c r="PNU134" s="19"/>
      <c r="PNV134" s="19"/>
      <c r="PNW134" s="19"/>
      <c r="PNX134" s="19"/>
      <c r="PNY134" s="19"/>
      <c r="PNZ134" s="19"/>
      <c r="POA134" s="19"/>
      <c r="POB134" s="19"/>
      <c r="POC134" s="19"/>
      <c r="POD134" s="19"/>
      <c r="POE134" s="19"/>
      <c r="POF134" s="19"/>
      <c r="POG134" s="19"/>
      <c r="POH134" s="19"/>
      <c r="POI134" s="19"/>
      <c r="POJ134" s="19"/>
      <c r="POK134" s="19"/>
      <c r="POL134" s="19"/>
      <c r="POM134" s="19"/>
      <c r="PON134" s="19"/>
      <c r="POO134" s="19"/>
      <c r="POP134" s="19"/>
      <c r="POQ134" s="19"/>
      <c r="POR134" s="19"/>
      <c r="POS134" s="19"/>
      <c r="POT134" s="19"/>
      <c r="POU134" s="19"/>
      <c r="POV134" s="19"/>
      <c r="POW134" s="19"/>
      <c r="POX134" s="19"/>
      <c r="POY134" s="19"/>
      <c r="POZ134" s="19"/>
      <c r="PPA134" s="19"/>
      <c r="PPB134" s="19"/>
      <c r="PPC134" s="19"/>
      <c r="PPD134" s="19"/>
      <c r="PPE134" s="19"/>
      <c r="PPF134" s="19"/>
      <c r="PPG134" s="19"/>
      <c r="PPH134" s="19"/>
      <c r="PPI134" s="19"/>
      <c r="PPJ134" s="19"/>
      <c r="PPK134" s="19"/>
      <c r="PPL134" s="19"/>
      <c r="PPM134" s="19"/>
      <c r="PPN134" s="19"/>
      <c r="PPO134" s="19"/>
      <c r="PPP134" s="19"/>
      <c r="PPQ134" s="19"/>
      <c r="PPR134" s="19"/>
      <c r="PPS134" s="19"/>
      <c r="PPT134" s="19"/>
      <c r="PPU134" s="19"/>
      <c r="PPV134" s="19"/>
      <c r="PPW134" s="19"/>
      <c r="PPX134" s="19"/>
      <c r="PPY134" s="19"/>
      <c r="PPZ134" s="19"/>
      <c r="PQA134" s="19"/>
      <c r="PQB134" s="19"/>
      <c r="PQC134" s="19"/>
      <c r="PQD134" s="19"/>
      <c r="PQE134" s="19"/>
      <c r="PQF134" s="19"/>
      <c r="PQG134" s="19"/>
      <c r="PQH134" s="19"/>
      <c r="PQI134" s="19"/>
      <c r="PQJ134" s="19"/>
      <c r="PQK134" s="19"/>
      <c r="PQL134" s="19"/>
      <c r="PQM134" s="19"/>
      <c r="PQN134" s="19"/>
      <c r="PQO134" s="19"/>
      <c r="PQP134" s="19"/>
      <c r="PQQ134" s="19"/>
      <c r="PQR134" s="19"/>
      <c r="PQS134" s="19"/>
      <c r="PQT134" s="19"/>
      <c r="PQU134" s="19"/>
      <c r="PQV134" s="19"/>
      <c r="PQW134" s="19"/>
      <c r="PQX134" s="19"/>
      <c r="PQY134" s="19"/>
      <c r="PQZ134" s="19"/>
      <c r="PRA134" s="19"/>
      <c r="PRB134" s="19"/>
      <c r="PRC134" s="19"/>
      <c r="PRD134" s="19"/>
      <c r="PRE134" s="19"/>
      <c r="PRF134" s="19"/>
      <c r="PRG134" s="19"/>
      <c r="PRH134" s="19"/>
      <c r="PRI134" s="19"/>
      <c r="PRJ134" s="19"/>
      <c r="PRK134" s="19"/>
      <c r="PRL134" s="19"/>
      <c r="PRM134" s="19"/>
      <c r="PRN134" s="19"/>
      <c r="PRO134" s="19"/>
      <c r="PRP134" s="19"/>
      <c r="PRQ134" s="19"/>
      <c r="PRR134" s="19"/>
      <c r="PRS134" s="19"/>
      <c r="PRT134" s="19"/>
      <c r="PRU134" s="19"/>
      <c r="PRV134" s="19"/>
      <c r="PRW134" s="19"/>
      <c r="PRX134" s="19"/>
      <c r="PRY134" s="19"/>
      <c r="PRZ134" s="19"/>
      <c r="PSA134" s="19"/>
      <c r="PSB134" s="19"/>
      <c r="PSC134" s="19"/>
      <c r="PSD134" s="19"/>
      <c r="PSE134" s="19"/>
      <c r="PSF134" s="19"/>
      <c r="PSG134" s="19"/>
      <c r="PSH134" s="19"/>
      <c r="PSI134" s="19"/>
      <c r="PSJ134" s="19"/>
      <c r="PSK134" s="19"/>
      <c r="PSL134" s="19"/>
      <c r="PSM134" s="19"/>
      <c r="PSN134" s="19"/>
      <c r="PSO134" s="19"/>
      <c r="PSP134" s="19"/>
      <c r="PSQ134" s="19"/>
      <c r="PSR134" s="19"/>
      <c r="PSS134" s="19"/>
      <c r="PST134" s="19"/>
      <c r="PSU134" s="19"/>
      <c r="PSV134" s="19"/>
      <c r="PSW134" s="19"/>
      <c r="PSX134" s="19"/>
      <c r="PSY134" s="19"/>
      <c r="PSZ134" s="19"/>
      <c r="PTA134" s="19"/>
      <c r="PTB134" s="19"/>
      <c r="PTC134" s="19"/>
      <c r="PTD134" s="19"/>
      <c r="PTE134" s="19"/>
      <c r="PTF134" s="19"/>
      <c r="PTG134" s="19"/>
      <c r="PTH134" s="19"/>
      <c r="PTI134" s="19"/>
      <c r="PTJ134" s="19"/>
      <c r="PTK134" s="19"/>
      <c r="PTL134" s="19"/>
      <c r="PTM134" s="19"/>
      <c r="PTN134" s="19"/>
      <c r="PTO134" s="19"/>
      <c r="PTP134" s="19"/>
      <c r="PTQ134" s="19"/>
      <c r="PTR134" s="19"/>
      <c r="PTS134" s="19"/>
      <c r="PTT134" s="19"/>
      <c r="PTU134" s="19"/>
      <c r="PTV134" s="19"/>
      <c r="PTW134" s="19"/>
      <c r="PTX134" s="19"/>
      <c r="PTY134" s="19"/>
      <c r="PTZ134" s="19"/>
      <c r="PUA134" s="19"/>
      <c r="PUB134" s="19"/>
      <c r="PUC134" s="19"/>
      <c r="PUD134" s="19"/>
      <c r="PUE134" s="19"/>
      <c r="PUF134" s="19"/>
      <c r="PUG134" s="19"/>
      <c r="PUH134" s="19"/>
      <c r="PUI134" s="19"/>
      <c r="PUJ134" s="19"/>
      <c r="PUK134" s="19"/>
      <c r="PUL134" s="19"/>
      <c r="PUM134" s="19"/>
      <c r="PUN134" s="19"/>
      <c r="PUO134" s="19"/>
      <c r="PUP134" s="19"/>
      <c r="PUQ134" s="19"/>
      <c r="PUR134" s="19"/>
      <c r="PUS134" s="19"/>
      <c r="PUT134" s="19"/>
      <c r="PUU134" s="19"/>
      <c r="PUV134" s="19"/>
      <c r="PUW134" s="19"/>
      <c r="PUX134" s="19"/>
      <c r="PUY134" s="19"/>
      <c r="PUZ134" s="19"/>
      <c r="PVA134" s="19"/>
      <c r="PVB134" s="19"/>
      <c r="PVC134" s="19"/>
      <c r="PVD134" s="19"/>
      <c r="PVE134" s="19"/>
      <c r="PVF134" s="19"/>
      <c r="PVG134" s="19"/>
      <c r="PVH134" s="19"/>
      <c r="PVI134" s="19"/>
      <c r="PVJ134" s="19"/>
      <c r="PVK134" s="19"/>
      <c r="PVL134" s="19"/>
      <c r="PVM134" s="19"/>
      <c r="PVN134" s="19"/>
      <c r="PVO134" s="19"/>
      <c r="PVP134" s="19"/>
      <c r="PVQ134" s="19"/>
      <c r="PVR134" s="19"/>
      <c r="PVS134" s="19"/>
      <c r="PVT134" s="19"/>
      <c r="PVU134" s="19"/>
      <c r="PVV134" s="19"/>
      <c r="PVW134" s="19"/>
      <c r="PVX134" s="19"/>
      <c r="PVY134" s="19"/>
      <c r="PVZ134" s="19"/>
      <c r="PWA134" s="19"/>
      <c r="PWB134" s="19"/>
      <c r="PWC134" s="19"/>
      <c r="PWD134" s="19"/>
      <c r="PWE134" s="19"/>
      <c r="PWF134" s="19"/>
      <c r="PWG134" s="19"/>
      <c r="PWH134" s="19"/>
      <c r="PWI134" s="19"/>
      <c r="PWJ134" s="19"/>
      <c r="PWK134" s="19"/>
      <c r="PWL134" s="19"/>
      <c r="PWM134" s="19"/>
      <c r="PWN134" s="19"/>
      <c r="PWO134" s="19"/>
      <c r="PWP134" s="19"/>
      <c r="PWQ134" s="19"/>
      <c r="PWR134" s="19"/>
      <c r="PWS134" s="19"/>
      <c r="PWT134" s="19"/>
      <c r="PWU134" s="19"/>
      <c r="PWV134" s="19"/>
      <c r="PWW134" s="19"/>
      <c r="PWX134" s="19"/>
      <c r="PWY134" s="19"/>
      <c r="PWZ134" s="19"/>
      <c r="PXA134" s="19"/>
      <c r="PXB134" s="19"/>
      <c r="PXC134" s="19"/>
      <c r="PXD134" s="19"/>
      <c r="PXE134" s="19"/>
      <c r="PXF134" s="19"/>
      <c r="PXG134" s="19"/>
      <c r="PXH134" s="19"/>
      <c r="PXI134" s="19"/>
      <c r="PXJ134" s="19"/>
      <c r="PXK134" s="19"/>
      <c r="PXL134" s="19"/>
      <c r="PXM134" s="19"/>
      <c r="PXN134" s="19"/>
      <c r="PXO134" s="19"/>
      <c r="PXP134" s="19"/>
      <c r="PXQ134" s="19"/>
      <c r="PXR134" s="19"/>
      <c r="PXS134" s="19"/>
      <c r="PXT134" s="19"/>
      <c r="PXU134" s="19"/>
      <c r="PXV134" s="19"/>
      <c r="PXW134" s="19"/>
      <c r="PXX134" s="19"/>
      <c r="PXY134" s="19"/>
      <c r="PXZ134" s="19"/>
      <c r="PYA134" s="19"/>
      <c r="PYB134" s="19"/>
      <c r="PYC134" s="19"/>
      <c r="PYD134" s="19"/>
      <c r="PYE134" s="19"/>
      <c r="PYF134" s="19"/>
      <c r="PYG134" s="19"/>
      <c r="PYH134" s="19"/>
      <c r="PYI134" s="19"/>
      <c r="PYJ134" s="19"/>
      <c r="PYK134" s="19"/>
      <c r="PYL134" s="19"/>
      <c r="PYM134" s="19"/>
      <c r="PYN134" s="19"/>
      <c r="PYO134" s="19"/>
      <c r="PYP134" s="19"/>
      <c r="PYQ134" s="19"/>
      <c r="PYR134" s="19"/>
      <c r="PYS134" s="19"/>
      <c r="PYT134" s="19"/>
      <c r="PYU134" s="19"/>
      <c r="PYV134" s="19"/>
      <c r="PYW134" s="19"/>
      <c r="PYX134" s="19"/>
      <c r="PYY134" s="19"/>
      <c r="PYZ134" s="19"/>
      <c r="PZA134" s="19"/>
      <c r="PZB134" s="19"/>
      <c r="PZC134" s="19"/>
      <c r="PZD134" s="19"/>
      <c r="PZE134" s="19"/>
      <c r="PZF134" s="19"/>
      <c r="PZG134" s="19"/>
      <c r="PZH134" s="19"/>
      <c r="PZI134" s="19"/>
      <c r="PZJ134" s="19"/>
      <c r="PZK134" s="19"/>
      <c r="PZL134" s="19"/>
      <c r="PZM134" s="19"/>
      <c r="PZN134" s="19"/>
      <c r="PZO134" s="19"/>
      <c r="PZP134" s="19"/>
      <c r="PZQ134" s="19"/>
      <c r="PZR134" s="19"/>
      <c r="PZS134" s="19"/>
      <c r="PZT134" s="19"/>
      <c r="PZU134" s="19"/>
      <c r="PZV134" s="19"/>
      <c r="PZW134" s="19"/>
      <c r="PZX134" s="19"/>
      <c r="PZY134" s="19"/>
      <c r="PZZ134" s="19"/>
      <c r="QAA134" s="19"/>
      <c r="QAB134" s="19"/>
      <c r="QAC134" s="19"/>
      <c r="QAD134" s="19"/>
      <c r="QAE134" s="19"/>
      <c r="QAF134" s="19"/>
      <c r="QAG134" s="19"/>
      <c r="QAH134" s="19"/>
      <c r="QAI134" s="19"/>
      <c r="QAJ134" s="19"/>
      <c r="QAK134" s="19"/>
      <c r="QAL134" s="19"/>
      <c r="QAM134" s="19"/>
      <c r="QAN134" s="19"/>
      <c r="QAO134" s="19"/>
      <c r="QAP134" s="19"/>
      <c r="QAQ134" s="19"/>
      <c r="QAR134" s="19"/>
      <c r="QAS134" s="19"/>
      <c r="QAT134" s="19"/>
      <c r="QAU134" s="19"/>
      <c r="QAV134" s="19"/>
      <c r="QAW134" s="19"/>
      <c r="QAX134" s="19"/>
      <c r="QAY134" s="19"/>
      <c r="QAZ134" s="19"/>
      <c r="QBA134" s="19"/>
      <c r="QBB134" s="19"/>
      <c r="QBC134" s="19"/>
      <c r="QBD134" s="19"/>
      <c r="QBE134" s="19"/>
      <c r="QBF134" s="19"/>
      <c r="QBG134" s="19"/>
      <c r="QBH134" s="19"/>
      <c r="QBI134" s="19"/>
      <c r="QBJ134" s="19"/>
      <c r="QBK134" s="19"/>
      <c r="QBL134" s="19"/>
      <c r="QBM134" s="19"/>
      <c r="QBN134" s="19"/>
      <c r="QBO134" s="19"/>
      <c r="QBP134" s="19"/>
      <c r="QBQ134" s="19"/>
      <c r="QBR134" s="19"/>
      <c r="QBS134" s="19"/>
      <c r="QBT134" s="19"/>
      <c r="QBU134" s="19"/>
      <c r="QBV134" s="19"/>
      <c r="QBW134" s="19"/>
      <c r="QBX134" s="19"/>
      <c r="QBY134" s="19"/>
      <c r="QBZ134" s="19"/>
      <c r="QCA134" s="19"/>
      <c r="QCB134" s="19"/>
      <c r="QCC134" s="19"/>
      <c r="QCD134" s="19"/>
      <c r="QCE134" s="19"/>
      <c r="QCF134" s="19"/>
      <c r="QCG134" s="19"/>
      <c r="QCH134" s="19"/>
      <c r="QCI134" s="19"/>
      <c r="QCJ134" s="19"/>
      <c r="QCK134" s="19"/>
      <c r="QCL134" s="19"/>
      <c r="QCM134" s="19"/>
      <c r="QCN134" s="19"/>
      <c r="QCO134" s="19"/>
      <c r="QCP134" s="19"/>
      <c r="QCQ134" s="19"/>
      <c r="QCR134" s="19"/>
      <c r="QCS134" s="19"/>
      <c r="QCT134" s="19"/>
      <c r="QCU134" s="19"/>
      <c r="QCV134" s="19"/>
      <c r="QCW134" s="19"/>
      <c r="QCX134" s="19"/>
      <c r="QCY134" s="19"/>
      <c r="QCZ134" s="19"/>
      <c r="QDA134" s="19"/>
      <c r="QDB134" s="19"/>
      <c r="QDC134" s="19"/>
      <c r="QDD134" s="19"/>
      <c r="QDE134" s="19"/>
      <c r="QDF134" s="19"/>
      <c r="QDG134" s="19"/>
      <c r="QDH134" s="19"/>
      <c r="QDI134" s="19"/>
      <c r="QDJ134" s="19"/>
      <c r="QDK134" s="19"/>
      <c r="QDL134" s="19"/>
      <c r="QDM134" s="19"/>
      <c r="QDN134" s="19"/>
      <c r="QDO134" s="19"/>
      <c r="QDP134" s="19"/>
      <c r="QDQ134" s="19"/>
      <c r="QDR134" s="19"/>
      <c r="QDS134" s="19"/>
      <c r="QDT134" s="19"/>
      <c r="QDU134" s="19"/>
      <c r="QDV134" s="19"/>
      <c r="QDW134" s="19"/>
      <c r="QDX134" s="19"/>
      <c r="QDY134" s="19"/>
      <c r="QDZ134" s="19"/>
      <c r="QEA134" s="19"/>
      <c r="QEB134" s="19"/>
      <c r="QEC134" s="19"/>
      <c r="QED134" s="19"/>
      <c r="QEE134" s="19"/>
      <c r="QEF134" s="19"/>
      <c r="QEG134" s="19"/>
      <c r="QEH134" s="19"/>
      <c r="QEI134" s="19"/>
      <c r="QEJ134" s="19"/>
      <c r="QEK134" s="19"/>
      <c r="QEL134" s="19"/>
      <c r="QEM134" s="19"/>
      <c r="QEN134" s="19"/>
      <c r="QEO134" s="19"/>
      <c r="QEP134" s="19"/>
      <c r="QEQ134" s="19"/>
      <c r="QER134" s="19"/>
      <c r="QES134" s="19"/>
      <c r="QET134" s="19"/>
      <c r="QEU134" s="19"/>
      <c r="QEV134" s="19"/>
      <c r="QEW134" s="19"/>
      <c r="QEX134" s="19"/>
      <c r="QEY134" s="19"/>
      <c r="QEZ134" s="19"/>
      <c r="QFA134" s="19"/>
      <c r="QFB134" s="19"/>
      <c r="QFC134" s="19"/>
      <c r="QFD134" s="19"/>
      <c r="QFE134" s="19"/>
      <c r="QFF134" s="19"/>
      <c r="QFG134" s="19"/>
      <c r="QFH134" s="19"/>
      <c r="QFI134" s="19"/>
      <c r="QFJ134" s="19"/>
      <c r="QFK134" s="19"/>
      <c r="QFL134" s="19"/>
      <c r="QFM134" s="19"/>
      <c r="QFN134" s="19"/>
      <c r="QFO134" s="19"/>
      <c r="QFP134" s="19"/>
      <c r="QFQ134" s="19"/>
      <c r="QFR134" s="19"/>
      <c r="QFS134" s="19"/>
      <c r="QFT134" s="19"/>
      <c r="QFU134" s="19"/>
      <c r="QFV134" s="19"/>
      <c r="QFW134" s="19"/>
      <c r="QFX134" s="19"/>
      <c r="QFY134" s="19"/>
      <c r="QFZ134" s="19"/>
      <c r="QGA134" s="19"/>
      <c r="QGB134" s="19"/>
      <c r="QGC134" s="19"/>
      <c r="QGD134" s="19"/>
      <c r="QGE134" s="19"/>
      <c r="QGF134" s="19"/>
      <c r="QGG134" s="19"/>
      <c r="QGH134" s="19"/>
      <c r="QGI134" s="19"/>
      <c r="QGJ134" s="19"/>
      <c r="QGK134" s="19"/>
      <c r="QGL134" s="19"/>
      <c r="QGM134" s="19"/>
      <c r="QGN134" s="19"/>
      <c r="QGO134" s="19"/>
      <c r="QGP134" s="19"/>
      <c r="QGQ134" s="19"/>
      <c r="QGR134" s="19"/>
      <c r="QGS134" s="19"/>
      <c r="QGT134" s="19"/>
      <c r="QGU134" s="19"/>
      <c r="QGV134" s="19"/>
      <c r="QGW134" s="19"/>
      <c r="QGX134" s="19"/>
      <c r="QGY134" s="19"/>
      <c r="QGZ134" s="19"/>
      <c r="QHA134" s="19"/>
      <c r="QHB134" s="19"/>
      <c r="QHC134" s="19"/>
      <c r="QHD134" s="19"/>
      <c r="QHE134" s="19"/>
      <c r="QHF134" s="19"/>
      <c r="QHG134" s="19"/>
      <c r="QHH134" s="19"/>
      <c r="QHI134" s="19"/>
      <c r="QHJ134" s="19"/>
      <c r="QHK134" s="19"/>
      <c r="QHL134" s="19"/>
      <c r="QHM134" s="19"/>
      <c r="QHN134" s="19"/>
      <c r="QHO134" s="19"/>
      <c r="QHP134" s="19"/>
      <c r="QHQ134" s="19"/>
      <c r="QHR134" s="19"/>
      <c r="QHS134" s="19"/>
      <c r="QHT134" s="19"/>
      <c r="QHU134" s="19"/>
      <c r="QHV134" s="19"/>
      <c r="QHW134" s="19"/>
      <c r="QHX134" s="19"/>
      <c r="QHY134" s="19"/>
      <c r="QHZ134" s="19"/>
      <c r="QIA134" s="19"/>
      <c r="QIB134" s="19"/>
      <c r="QIC134" s="19"/>
      <c r="QID134" s="19"/>
      <c r="QIE134" s="19"/>
      <c r="QIF134" s="19"/>
      <c r="QIG134" s="19"/>
      <c r="QIH134" s="19"/>
      <c r="QII134" s="19"/>
      <c r="QIJ134" s="19"/>
      <c r="QIK134" s="19"/>
      <c r="QIL134" s="19"/>
      <c r="QIM134" s="19"/>
      <c r="QIN134" s="19"/>
      <c r="QIO134" s="19"/>
      <c r="QIP134" s="19"/>
      <c r="QIQ134" s="19"/>
      <c r="QIR134" s="19"/>
      <c r="QIS134" s="19"/>
      <c r="QIT134" s="19"/>
      <c r="QIU134" s="19"/>
      <c r="QIV134" s="19"/>
      <c r="QIW134" s="19"/>
      <c r="QIX134" s="19"/>
      <c r="QIY134" s="19"/>
      <c r="QIZ134" s="19"/>
      <c r="QJA134" s="19"/>
      <c r="QJB134" s="19"/>
      <c r="QJC134" s="19"/>
      <c r="QJD134" s="19"/>
      <c r="QJE134" s="19"/>
      <c r="QJF134" s="19"/>
      <c r="QJG134" s="19"/>
      <c r="QJH134" s="19"/>
      <c r="QJI134" s="19"/>
      <c r="QJJ134" s="19"/>
      <c r="QJK134" s="19"/>
      <c r="QJL134" s="19"/>
      <c r="QJM134" s="19"/>
      <c r="QJN134" s="19"/>
      <c r="QJO134" s="19"/>
      <c r="QJP134" s="19"/>
      <c r="QJQ134" s="19"/>
      <c r="QJR134" s="19"/>
      <c r="QJS134" s="19"/>
      <c r="QJT134" s="19"/>
      <c r="QJU134" s="19"/>
      <c r="QJV134" s="19"/>
      <c r="QJW134" s="19"/>
      <c r="QJX134" s="19"/>
      <c r="QJY134" s="19"/>
      <c r="QJZ134" s="19"/>
      <c r="QKA134" s="19"/>
      <c r="QKB134" s="19"/>
      <c r="QKC134" s="19"/>
      <c r="QKD134" s="19"/>
      <c r="QKE134" s="19"/>
      <c r="QKF134" s="19"/>
      <c r="QKG134" s="19"/>
      <c r="QKH134" s="19"/>
      <c r="QKI134" s="19"/>
      <c r="QKJ134" s="19"/>
      <c r="QKK134" s="19"/>
      <c r="QKL134" s="19"/>
      <c r="QKM134" s="19"/>
      <c r="QKN134" s="19"/>
      <c r="QKO134" s="19"/>
      <c r="QKP134" s="19"/>
      <c r="QKQ134" s="19"/>
      <c r="QKR134" s="19"/>
      <c r="QKS134" s="19"/>
      <c r="QKT134" s="19"/>
      <c r="QKU134" s="19"/>
      <c r="QKV134" s="19"/>
      <c r="QKW134" s="19"/>
      <c r="QKX134" s="19"/>
      <c r="QKY134" s="19"/>
      <c r="QKZ134" s="19"/>
      <c r="QLA134" s="19"/>
      <c r="QLB134" s="19"/>
      <c r="QLC134" s="19"/>
      <c r="QLD134" s="19"/>
      <c r="QLE134" s="19"/>
      <c r="QLF134" s="19"/>
      <c r="QLG134" s="19"/>
      <c r="QLH134" s="19"/>
      <c r="QLI134" s="19"/>
      <c r="QLJ134" s="19"/>
      <c r="QLK134" s="19"/>
      <c r="QLL134" s="19"/>
      <c r="QLM134" s="19"/>
      <c r="QLN134" s="19"/>
      <c r="QLO134" s="19"/>
      <c r="QLP134" s="19"/>
      <c r="QLQ134" s="19"/>
      <c r="QLR134" s="19"/>
      <c r="QLS134" s="19"/>
      <c r="QLT134" s="19"/>
      <c r="QLU134" s="19"/>
      <c r="QLV134" s="19"/>
      <c r="QLW134" s="19"/>
      <c r="QLX134" s="19"/>
      <c r="QLY134" s="19"/>
      <c r="QLZ134" s="19"/>
      <c r="QMA134" s="19"/>
      <c r="QMB134" s="19"/>
      <c r="QMC134" s="19"/>
      <c r="QMD134" s="19"/>
      <c r="QME134" s="19"/>
      <c r="QMF134" s="19"/>
      <c r="QMG134" s="19"/>
      <c r="QMH134" s="19"/>
      <c r="QMI134" s="19"/>
      <c r="QMJ134" s="19"/>
      <c r="QMK134" s="19"/>
      <c r="QML134" s="19"/>
      <c r="QMM134" s="19"/>
      <c r="QMN134" s="19"/>
      <c r="QMO134" s="19"/>
      <c r="QMP134" s="19"/>
      <c r="QMQ134" s="19"/>
      <c r="QMR134" s="19"/>
      <c r="QMS134" s="19"/>
      <c r="QMT134" s="19"/>
      <c r="QMU134" s="19"/>
      <c r="QMV134" s="19"/>
      <c r="QMW134" s="19"/>
      <c r="QMX134" s="19"/>
      <c r="QMY134" s="19"/>
      <c r="QMZ134" s="19"/>
      <c r="QNA134" s="19"/>
      <c r="QNB134" s="19"/>
      <c r="QNC134" s="19"/>
      <c r="QND134" s="19"/>
      <c r="QNE134" s="19"/>
      <c r="QNF134" s="19"/>
      <c r="QNG134" s="19"/>
      <c r="QNH134" s="19"/>
      <c r="QNI134" s="19"/>
      <c r="QNJ134" s="19"/>
      <c r="QNK134" s="19"/>
      <c r="QNL134" s="19"/>
      <c r="QNM134" s="19"/>
      <c r="QNN134" s="19"/>
      <c r="QNO134" s="19"/>
      <c r="QNP134" s="19"/>
      <c r="QNQ134" s="19"/>
      <c r="QNR134" s="19"/>
      <c r="QNS134" s="19"/>
      <c r="QNT134" s="19"/>
      <c r="QNU134" s="19"/>
      <c r="QNV134" s="19"/>
      <c r="QNW134" s="19"/>
      <c r="QNX134" s="19"/>
      <c r="QNY134" s="19"/>
      <c r="QNZ134" s="19"/>
      <c r="QOA134" s="19"/>
      <c r="QOB134" s="19"/>
      <c r="QOC134" s="19"/>
      <c r="QOD134" s="19"/>
      <c r="QOE134" s="19"/>
      <c r="QOF134" s="19"/>
      <c r="QOG134" s="19"/>
      <c r="QOH134" s="19"/>
      <c r="QOI134" s="19"/>
      <c r="QOJ134" s="19"/>
      <c r="QOK134" s="19"/>
      <c r="QOL134" s="19"/>
      <c r="QOM134" s="19"/>
      <c r="QON134" s="19"/>
      <c r="QOO134" s="19"/>
      <c r="QOP134" s="19"/>
      <c r="QOQ134" s="19"/>
      <c r="QOR134" s="19"/>
      <c r="QOS134" s="19"/>
      <c r="QOT134" s="19"/>
      <c r="QOU134" s="19"/>
      <c r="QOV134" s="19"/>
      <c r="QOW134" s="19"/>
      <c r="QOX134" s="19"/>
      <c r="QOY134" s="19"/>
      <c r="QOZ134" s="19"/>
      <c r="QPA134" s="19"/>
      <c r="QPB134" s="19"/>
      <c r="QPC134" s="19"/>
      <c r="QPD134" s="19"/>
      <c r="QPE134" s="19"/>
      <c r="QPF134" s="19"/>
      <c r="QPG134" s="19"/>
      <c r="QPH134" s="19"/>
      <c r="QPI134" s="19"/>
      <c r="QPJ134" s="19"/>
      <c r="QPK134" s="19"/>
      <c r="QPL134" s="19"/>
      <c r="QPM134" s="19"/>
      <c r="QPN134" s="19"/>
      <c r="QPO134" s="19"/>
      <c r="QPP134" s="19"/>
      <c r="QPQ134" s="19"/>
      <c r="QPR134" s="19"/>
      <c r="QPS134" s="19"/>
      <c r="QPT134" s="19"/>
      <c r="QPU134" s="19"/>
      <c r="QPV134" s="19"/>
      <c r="QPW134" s="19"/>
      <c r="QPX134" s="19"/>
      <c r="QPY134" s="19"/>
      <c r="QPZ134" s="19"/>
      <c r="QQA134" s="19"/>
      <c r="QQB134" s="19"/>
      <c r="QQC134" s="19"/>
      <c r="QQD134" s="19"/>
      <c r="QQE134" s="19"/>
      <c r="QQF134" s="19"/>
      <c r="QQG134" s="19"/>
      <c r="QQH134" s="19"/>
      <c r="QQI134" s="19"/>
      <c r="QQJ134" s="19"/>
      <c r="QQK134" s="19"/>
      <c r="QQL134" s="19"/>
      <c r="QQM134" s="19"/>
      <c r="QQN134" s="19"/>
      <c r="QQO134" s="19"/>
      <c r="QQP134" s="19"/>
      <c r="QQQ134" s="19"/>
      <c r="QQR134" s="19"/>
      <c r="QQS134" s="19"/>
      <c r="QQT134" s="19"/>
      <c r="QQU134" s="19"/>
      <c r="QQV134" s="19"/>
      <c r="QQW134" s="19"/>
      <c r="QQX134" s="19"/>
      <c r="QQY134" s="19"/>
      <c r="QQZ134" s="19"/>
      <c r="QRA134" s="19"/>
      <c r="QRB134" s="19"/>
      <c r="QRC134" s="19"/>
      <c r="QRD134" s="19"/>
      <c r="QRE134" s="19"/>
      <c r="QRF134" s="19"/>
      <c r="QRG134" s="19"/>
      <c r="QRH134" s="19"/>
      <c r="QRI134" s="19"/>
      <c r="QRJ134" s="19"/>
      <c r="QRK134" s="19"/>
      <c r="QRL134" s="19"/>
      <c r="QRM134" s="19"/>
      <c r="QRN134" s="19"/>
      <c r="QRO134" s="19"/>
      <c r="QRP134" s="19"/>
      <c r="QRQ134" s="19"/>
      <c r="QRR134" s="19"/>
      <c r="QRS134" s="19"/>
      <c r="QRT134" s="19"/>
      <c r="QRU134" s="19"/>
      <c r="QRV134" s="19"/>
      <c r="QRW134" s="19"/>
      <c r="QRX134" s="19"/>
      <c r="QRY134" s="19"/>
      <c r="QRZ134" s="19"/>
      <c r="QSA134" s="19"/>
      <c r="QSB134" s="19"/>
      <c r="QSC134" s="19"/>
      <c r="QSD134" s="19"/>
      <c r="QSE134" s="19"/>
      <c r="QSF134" s="19"/>
      <c r="QSG134" s="19"/>
      <c r="QSH134" s="19"/>
      <c r="QSI134" s="19"/>
      <c r="QSJ134" s="19"/>
      <c r="QSK134" s="19"/>
      <c r="QSL134" s="19"/>
      <c r="QSM134" s="19"/>
      <c r="QSN134" s="19"/>
      <c r="QSO134" s="19"/>
      <c r="QSP134" s="19"/>
      <c r="QSQ134" s="19"/>
      <c r="QSR134" s="19"/>
      <c r="QSS134" s="19"/>
      <c r="QST134" s="19"/>
      <c r="QSU134" s="19"/>
      <c r="QSV134" s="19"/>
      <c r="QSW134" s="19"/>
      <c r="QSX134" s="19"/>
      <c r="QSY134" s="19"/>
      <c r="QSZ134" s="19"/>
      <c r="QTA134" s="19"/>
      <c r="QTB134" s="19"/>
      <c r="QTC134" s="19"/>
      <c r="QTD134" s="19"/>
      <c r="QTE134" s="19"/>
      <c r="QTF134" s="19"/>
      <c r="QTG134" s="19"/>
      <c r="QTH134" s="19"/>
      <c r="QTI134" s="19"/>
      <c r="QTJ134" s="19"/>
      <c r="QTK134" s="19"/>
      <c r="QTL134" s="19"/>
      <c r="QTM134" s="19"/>
      <c r="QTN134" s="19"/>
      <c r="QTO134" s="19"/>
      <c r="QTP134" s="19"/>
      <c r="QTQ134" s="19"/>
      <c r="QTR134" s="19"/>
      <c r="QTS134" s="19"/>
      <c r="QTT134" s="19"/>
      <c r="QTU134" s="19"/>
      <c r="QTV134" s="19"/>
      <c r="QTW134" s="19"/>
      <c r="QTX134" s="19"/>
      <c r="QTY134" s="19"/>
      <c r="QTZ134" s="19"/>
      <c r="QUA134" s="19"/>
      <c r="QUB134" s="19"/>
      <c r="QUC134" s="19"/>
      <c r="QUD134" s="19"/>
      <c r="QUE134" s="19"/>
      <c r="QUF134" s="19"/>
      <c r="QUG134" s="19"/>
      <c r="QUH134" s="19"/>
      <c r="QUI134" s="19"/>
      <c r="QUJ134" s="19"/>
      <c r="QUK134" s="19"/>
      <c r="QUL134" s="19"/>
      <c r="QUM134" s="19"/>
      <c r="QUN134" s="19"/>
      <c r="QUO134" s="19"/>
      <c r="QUP134" s="19"/>
      <c r="QUQ134" s="19"/>
      <c r="QUR134" s="19"/>
      <c r="QUS134" s="19"/>
      <c r="QUT134" s="19"/>
      <c r="QUU134" s="19"/>
      <c r="QUV134" s="19"/>
      <c r="QUW134" s="19"/>
      <c r="QUX134" s="19"/>
      <c r="QUY134" s="19"/>
      <c r="QUZ134" s="19"/>
      <c r="QVA134" s="19"/>
      <c r="QVB134" s="19"/>
      <c r="QVC134" s="19"/>
      <c r="QVD134" s="19"/>
      <c r="QVE134" s="19"/>
      <c r="QVF134" s="19"/>
      <c r="QVG134" s="19"/>
      <c r="QVH134" s="19"/>
      <c r="QVI134" s="19"/>
      <c r="QVJ134" s="19"/>
      <c r="QVK134" s="19"/>
      <c r="QVL134" s="19"/>
      <c r="QVM134" s="19"/>
      <c r="QVN134" s="19"/>
      <c r="QVO134" s="19"/>
      <c r="QVP134" s="19"/>
      <c r="QVQ134" s="19"/>
      <c r="QVR134" s="19"/>
      <c r="QVS134" s="19"/>
      <c r="QVT134" s="19"/>
      <c r="QVU134" s="19"/>
      <c r="QVV134" s="19"/>
      <c r="QVW134" s="19"/>
      <c r="QVX134" s="19"/>
      <c r="QVY134" s="19"/>
      <c r="QVZ134" s="19"/>
      <c r="QWA134" s="19"/>
      <c r="QWB134" s="19"/>
      <c r="QWC134" s="19"/>
      <c r="QWD134" s="19"/>
      <c r="QWE134" s="19"/>
      <c r="QWF134" s="19"/>
      <c r="QWG134" s="19"/>
      <c r="QWH134" s="19"/>
      <c r="QWI134" s="19"/>
      <c r="QWJ134" s="19"/>
      <c r="QWK134" s="19"/>
      <c r="QWL134" s="19"/>
      <c r="QWM134" s="19"/>
      <c r="QWN134" s="19"/>
      <c r="QWO134" s="19"/>
      <c r="QWP134" s="19"/>
      <c r="QWQ134" s="19"/>
      <c r="QWR134" s="19"/>
      <c r="QWS134" s="19"/>
      <c r="QWT134" s="19"/>
      <c r="QWU134" s="19"/>
      <c r="QWV134" s="19"/>
      <c r="QWW134" s="19"/>
      <c r="QWX134" s="19"/>
      <c r="QWY134" s="19"/>
      <c r="QWZ134" s="19"/>
      <c r="QXA134" s="19"/>
      <c r="QXB134" s="19"/>
      <c r="QXC134" s="19"/>
      <c r="QXD134" s="19"/>
      <c r="QXE134" s="19"/>
      <c r="QXF134" s="19"/>
      <c r="QXG134" s="19"/>
      <c r="QXH134" s="19"/>
      <c r="QXI134" s="19"/>
      <c r="QXJ134" s="19"/>
      <c r="QXK134" s="19"/>
      <c r="QXL134" s="19"/>
      <c r="QXM134" s="19"/>
      <c r="QXN134" s="19"/>
      <c r="QXO134" s="19"/>
      <c r="QXP134" s="19"/>
      <c r="QXQ134" s="19"/>
      <c r="QXR134" s="19"/>
      <c r="QXS134" s="19"/>
      <c r="QXT134" s="19"/>
      <c r="QXU134" s="19"/>
      <c r="QXV134" s="19"/>
      <c r="QXW134" s="19"/>
      <c r="QXX134" s="19"/>
      <c r="QXY134" s="19"/>
      <c r="QXZ134" s="19"/>
      <c r="QYA134" s="19"/>
      <c r="QYB134" s="19"/>
      <c r="QYC134" s="19"/>
      <c r="QYD134" s="19"/>
      <c r="QYE134" s="19"/>
      <c r="QYF134" s="19"/>
      <c r="QYG134" s="19"/>
      <c r="QYH134" s="19"/>
      <c r="QYI134" s="19"/>
      <c r="QYJ134" s="19"/>
      <c r="QYK134" s="19"/>
      <c r="QYL134" s="19"/>
      <c r="QYM134" s="19"/>
      <c r="QYN134" s="19"/>
      <c r="QYO134" s="19"/>
      <c r="QYP134" s="19"/>
      <c r="QYQ134" s="19"/>
      <c r="QYR134" s="19"/>
      <c r="QYS134" s="19"/>
      <c r="QYT134" s="19"/>
      <c r="QYU134" s="19"/>
      <c r="QYV134" s="19"/>
      <c r="QYW134" s="19"/>
      <c r="QYX134" s="19"/>
      <c r="QYY134" s="19"/>
      <c r="QYZ134" s="19"/>
      <c r="QZA134" s="19"/>
      <c r="QZB134" s="19"/>
      <c r="QZC134" s="19"/>
      <c r="QZD134" s="19"/>
      <c r="QZE134" s="19"/>
      <c r="QZF134" s="19"/>
      <c r="QZG134" s="19"/>
      <c r="QZH134" s="19"/>
      <c r="QZI134" s="19"/>
      <c r="QZJ134" s="19"/>
      <c r="QZK134" s="19"/>
      <c r="QZL134" s="19"/>
      <c r="QZM134" s="19"/>
      <c r="QZN134" s="19"/>
      <c r="QZO134" s="19"/>
      <c r="QZP134" s="19"/>
      <c r="QZQ134" s="19"/>
      <c r="QZR134" s="19"/>
      <c r="QZS134" s="19"/>
      <c r="QZT134" s="19"/>
      <c r="QZU134" s="19"/>
      <c r="QZV134" s="19"/>
      <c r="QZW134" s="19"/>
      <c r="QZX134" s="19"/>
      <c r="QZY134" s="19"/>
      <c r="QZZ134" s="19"/>
      <c r="RAA134" s="19"/>
      <c r="RAB134" s="19"/>
      <c r="RAC134" s="19"/>
      <c r="RAD134" s="19"/>
      <c r="RAE134" s="19"/>
      <c r="RAF134" s="19"/>
      <c r="RAG134" s="19"/>
      <c r="RAH134" s="19"/>
      <c r="RAI134" s="19"/>
      <c r="RAJ134" s="19"/>
      <c r="RAK134" s="19"/>
      <c r="RAL134" s="19"/>
      <c r="RAM134" s="19"/>
      <c r="RAN134" s="19"/>
      <c r="RAO134" s="19"/>
      <c r="RAP134" s="19"/>
      <c r="RAQ134" s="19"/>
      <c r="RAR134" s="19"/>
      <c r="RAS134" s="19"/>
      <c r="RAT134" s="19"/>
      <c r="RAU134" s="19"/>
      <c r="RAV134" s="19"/>
      <c r="RAW134" s="19"/>
      <c r="RAX134" s="19"/>
      <c r="RAY134" s="19"/>
      <c r="RAZ134" s="19"/>
      <c r="RBA134" s="19"/>
      <c r="RBB134" s="19"/>
      <c r="RBC134" s="19"/>
      <c r="RBD134" s="19"/>
      <c r="RBE134" s="19"/>
      <c r="RBF134" s="19"/>
      <c r="RBG134" s="19"/>
      <c r="RBH134" s="19"/>
      <c r="RBI134" s="19"/>
      <c r="RBJ134" s="19"/>
      <c r="RBK134" s="19"/>
      <c r="RBL134" s="19"/>
      <c r="RBM134" s="19"/>
      <c r="RBN134" s="19"/>
      <c r="RBO134" s="19"/>
      <c r="RBP134" s="19"/>
      <c r="RBQ134" s="19"/>
      <c r="RBR134" s="19"/>
      <c r="RBS134" s="19"/>
      <c r="RBT134" s="19"/>
      <c r="RBU134" s="19"/>
      <c r="RBV134" s="19"/>
      <c r="RBW134" s="19"/>
      <c r="RBX134" s="19"/>
      <c r="RBY134" s="19"/>
      <c r="RBZ134" s="19"/>
      <c r="RCA134" s="19"/>
      <c r="RCB134" s="19"/>
      <c r="RCC134" s="19"/>
      <c r="RCD134" s="19"/>
      <c r="RCE134" s="19"/>
      <c r="RCF134" s="19"/>
      <c r="RCG134" s="19"/>
      <c r="RCH134" s="19"/>
      <c r="RCI134" s="19"/>
      <c r="RCJ134" s="19"/>
      <c r="RCK134" s="19"/>
      <c r="RCL134" s="19"/>
      <c r="RCM134" s="19"/>
      <c r="RCN134" s="19"/>
      <c r="RCO134" s="19"/>
      <c r="RCP134" s="19"/>
      <c r="RCQ134" s="19"/>
      <c r="RCR134" s="19"/>
      <c r="RCS134" s="19"/>
      <c r="RCT134" s="19"/>
      <c r="RCU134" s="19"/>
      <c r="RCV134" s="19"/>
      <c r="RCW134" s="19"/>
      <c r="RCX134" s="19"/>
      <c r="RCY134" s="19"/>
      <c r="RCZ134" s="19"/>
      <c r="RDA134" s="19"/>
      <c r="RDB134" s="19"/>
      <c r="RDC134" s="19"/>
      <c r="RDD134" s="19"/>
      <c r="RDE134" s="19"/>
      <c r="RDF134" s="19"/>
      <c r="RDG134" s="19"/>
      <c r="RDH134" s="19"/>
      <c r="RDI134" s="19"/>
      <c r="RDJ134" s="19"/>
      <c r="RDK134" s="19"/>
      <c r="RDL134" s="19"/>
      <c r="RDM134" s="19"/>
      <c r="RDN134" s="19"/>
      <c r="RDO134" s="19"/>
      <c r="RDP134" s="19"/>
      <c r="RDQ134" s="19"/>
      <c r="RDR134" s="19"/>
      <c r="RDS134" s="19"/>
      <c r="RDT134" s="19"/>
      <c r="RDU134" s="19"/>
      <c r="RDV134" s="19"/>
      <c r="RDW134" s="19"/>
      <c r="RDX134" s="19"/>
      <c r="RDY134" s="19"/>
      <c r="RDZ134" s="19"/>
      <c r="REA134" s="19"/>
      <c r="REB134" s="19"/>
      <c r="REC134" s="19"/>
      <c r="RED134" s="19"/>
      <c r="REE134" s="19"/>
      <c r="REF134" s="19"/>
      <c r="REG134" s="19"/>
      <c r="REH134" s="19"/>
      <c r="REI134" s="19"/>
      <c r="REJ134" s="19"/>
      <c r="REK134" s="19"/>
      <c r="REL134" s="19"/>
      <c r="REM134" s="19"/>
      <c r="REN134" s="19"/>
      <c r="REO134" s="19"/>
      <c r="REP134" s="19"/>
      <c r="REQ134" s="19"/>
      <c r="RER134" s="19"/>
      <c r="RES134" s="19"/>
      <c r="RET134" s="19"/>
      <c r="REU134" s="19"/>
      <c r="REV134" s="19"/>
      <c r="REW134" s="19"/>
      <c r="REX134" s="19"/>
      <c r="REY134" s="19"/>
      <c r="REZ134" s="19"/>
      <c r="RFA134" s="19"/>
      <c r="RFB134" s="19"/>
      <c r="RFC134" s="19"/>
      <c r="RFD134" s="19"/>
      <c r="RFE134" s="19"/>
      <c r="RFF134" s="19"/>
      <c r="RFG134" s="19"/>
      <c r="RFH134" s="19"/>
      <c r="RFI134" s="19"/>
      <c r="RFJ134" s="19"/>
      <c r="RFK134" s="19"/>
      <c r="RFL134" s="19"/>
      <c r="RFM134" s="19"/>
      <c r="RFN134" s="19"/>
      <c r="RFO134" s="19"/>
      <c r="RFP134" s="19"/>
      <c r="RFQ134" s="19"/>
      <c r="RFR134" s="19"/>
      <c r="RFS134" s="19"/>
      <c r="RFT134" s="19"/>
      <c r="RFU134" s="19"/>
      <c r="RFV134" s="19"/>
      <c r="RFW134" s="19"/>
      <c r="RFX134" s="19"/>
      <c r="RFY134" s="19"/>
      <c r="RFZ134" s="19"/>
      <c r="RGA134" s="19"/>
      <c r="RGB134" s="19"/>
      <c r="RGC134" s="19"/>
      <c r="RGD134" s="19"/>
      <c r="RGE134" s="19"/>
      <c r="RGF134" s="19"/>
      <c r="RGG134" s="19"/>
      <c r="RGH134" s="19"/>
      <c r="RGI134" s="19"/>
      <c r="RGJ134" s="19"/>
      <c r="RGK134" s="19"/>
      <c r="RGL134" s="19"/>
      <c r="RGM134" s="19"/>
      <c r="RGN134" s="19"/>
      <c r="RGO134" s="19"/>
      <c r="RGP134" s="19"/>
      <c r="RGQ134" s="19"/>
      <c r="RGR134" s="19"/>
      <c r="RGS134" s="19"/>
      <c r="RGT134" s="19"/>
      <c r="RGU134" s="19"/>
      <c r="RGV134" s="19"/>
      <c r="RGW134" s="19"/>
      <c r="RGX134" s="19"/>
      <c r="RGY134" s="19"/>
      <c r="RGZ134" s="19"/>
      <c r="RHA134" s="19"/>
      <c r="RHB134" s="19"/>
      <c r="RHC134" s="19"/>
      <c r="RHD134" s="19"/>
      <c r="RHE134" s="19"/>
      <c r="RHF134" s="19"/>
      <c r="RHG134" s="19"/>
      <c r="RHH134" s="19"/>
      <c r="RHI134" s="19"/>
      <c r="RHJ134" s="19"/>
      <c r="RHK134" s="19"/>
      <c r="RHL134" s="19"/>
      <c r="RHM134" s="19"/>
      <c r="RHN134" s="19"/>
      <c r="RHO134" s="19"/>
      <c r="RHP134" s="19"/>
      <c r="RHQ134" s="19"/>
      <c r="RHR134" s="19"/>
      <c r="RHS134" s="19"/>
      <c r="RHT134" s="19"/>
      <c r="RHU134" s="19"/>
      <c r="RHV134" s="19"/>
      <c r="RHW134" s="19"/>
      <c r="RHX134" s="19"/>
      <c r="RHY134" s="19"/>
      <c r="RHZ134" s="19"/>
      <c r="RIA134" s="19"/>
      <c r="RIB134" s="19"/>
      <c r="RIC134" s="19"/>
      <c r="RID134" s="19"/>
      <c r="RIE134" s="19"/>
      <c r="RIF134" s="19"/>
      <c r="RIG134" s="19"/>
      <c r="RIH134" s="19"/>
      <c r="RII134" s="19"/>
      <c r="RIJ134" s="19"/>
      <c r="RIK134" s="19"/>
      <c r="RIL134" s="19"/>
      <c r="RIM134" s="19"/>
      <c r="RIN134" s="19"/>
      <c r="RIO134" s="19"/>
      <c r="RIP134" s="19"/>
      <c r="RIQ134" s="19"/>
      <c r="RIR134" s="19"/>
      <c r="RIS134" s="19"/>
      <c r="RIT134" s="19"/>
      <c r="RIU134" s="19"/>
      <c r="RIV134" s="19"/>
      <c r="RIW134" s="19"/>
      <c r="RIX134" s="19"/>
      <c r="RIY134" s="19"/>
      <c r="RIZ134" s="19"/>
      <c r="RJA134" s="19"/>
      <c r="RJB134" s="19"/>
      <c r="RJC134" s="19"/>
      <c r="RJD134" s="19"/>
      <c r="RJE134" s="19"/>
      <c r="RJF134" s="19"/>
      <c r="RJG134" s="19"/>
      <c r="RJH134" s="19"/>
      <c r="RJI134" s="19"/>
      <c r="RJJ134" s="19"/>
      <c r="RJK134" s="19"/>
      <c r="RJL134" s="19"/>
      <c r="RJM134" s="19"/>
      <c r="RJN134" s="19"/>
      <c r="RJO134" s="19"/>
      <c r="RJP134" s="19"/>
      <c r="RJQ134" s="19"/>
      <c r="RJR134" s="19"/>
      <c r="RJS134" s="19"/>
      <c r="RJT134" s="19"/>
      <c r="RJU134" s="19"/>
      <c r="RJV134" s="19"/>
      <c r="RJW134" s="19"/>
      <c r="RJX134" s="19"/>
      <c r="RJY134" s="19"/>
      <c r="RJZ134" s="19"/>
      <c r="RKA134" s="19"/>
      <c r="RKB134" s="19"/>
      <c r="RKC134" s="19"/>
      <c r="RKD134" s="19"/>
      <c r="RKE134" s="19"/>
      <c r="RKF134" s="19"/>
      <c r="RKG134" s="19"/>
      <c r="RKH134" s="19"/>
      <c r="RKI134" s="19"/>
      <c r="RKJ134" s="19"/>
      <c r="RKK134" s="19"/>
      <c r="RKL134" s="19"/>
      <c r="RKM134" s="19"/>
      <c r="RKN134" s="19"/>
      <c r="RKO134" s="19"/>
      <c r="RKP134" s="19"/>
      <c r="RKQ134" s="19"/>
      <c r="RKR134" s="19"/>
      <c r="RKS134" s="19"/>
      <c r="RKT134" s="19"/>
      <c r="RKU134" s="19"/>
      <c r="RKV134" s="19"/>
      <c r="RKW134" s="19"/>
      <c r="RKX134" s="19"/>
      <c r="RKY134" s="19"/>
      <c r="RKZ134" s="19"/>
      <c r="RLA134" s="19"/>
      <c r="RLB134" s="19"/>
      <c r="RLC134" s="19"/>
      <c r="RLD134" s="19"/>
      <c r="RLE134" s="19"/>
      <c r="RLF134" s="19"/>
      <c r="RLG134" s="19"/>
      <c r="RLH134" s="19"/>
      <c r="RLI134" s="19"/>
      <c r="RLJ134" s="19"/>
      <c r="RLK134" s="19"/>
      <c r="RLL134" s="19"/>
      <c r="RLM134" s="19"/>
      <c r="RLN134" s="19"/>
      <c r="RLO134" s="19"/>
      <c r="RLP134" s="19"/>
      <c r="RLQ134" s="19"/>
      <c r="RLR134" s="19"/>
      <c r="RLS134" s="19"/>
      <c r="RLT134" s="19"/>
      <c r="RLU134" s="19"/>
      <c r="RLV134" s="19"/>
      <c r="RLW134" s="19"/>
      <c r="RLX134" s="19"/>
      <c r="RLY134" s="19"/>
      <c r="RLZ134" s="19"/>
      <c r="RMA134" s="19"/>
      <c r="RMB134" s="19"/>
      <c r="RMC134" s="19"/>
      <c r="RMD134" s="19"/>
      <c r="RME134" s="19"/>
      <c r="RMF134" s="19"/>
      <c r="RMG134" s="19"/>
      <c r="RMH134" s="19"/>
      <c r="RMI134" s="19"/>
      <c r="RMJ134" s="19"/>
      <c r="RMK134" s="19"/>
      <c r="RML134" s="19"/>
      <c r="RMM134" s="19"/>
      <c r="RMN134" s="19"/>
      <c r="RMO134" s="19"/>
      <c r="RMP134" s="19"/>
      <c r="RMQ134" s="19"/>
      <c r="RMR134" s="19"/>
      <c r="RMS134" s="19"/>
      <c r="RMT134" s="19"/>
      <c r="RMU134" s="19"/>
      <c r="RMV134" s="19"/>
      <c r="RMW134" s="19"/>
      <c r="RMX134" s="19"/>
      <c r="RMY134" s="19"/>
      <c r="RMZ134" s="19"/>
      <c r="RNA134" s="19"/>
      <c r="RNB134" s="19"/>
      <c r="RNC134" s="19"/>
      <c r="RND134" s="19"/>
      <c r="RNE134" s="19"/>
      <c r="RNF134" s="19"/>
      <c r="RNG134" s="19"/>
      <c r="RNH134" s="19"/>
      <c r="RNI134" s="19"/>
      <c r="RNJ134" s="19"/>
      <c r="RNK134" s="19"/>
      <c r="RNL134" s="19"/>
      <c r="RNM134" s="19"/>
      <c r="RNN134" s="19"/>
      <c r="RNO134" s="19"/>
      <c r="RNP134" s="19"/>
      <c r="RNQ134" s="19"/>
      <c r="RNR134" s="19"/>
      <c r="RNS134" s="19"/>
      <c r="RNT134" s="19"/>
      <c r="RNU134" s="19"/>
      <c r="RNV134" s="19"/>
      <c r="RNW134" s="19"/>
      <c r="RNX134" s="19"/>
      <c r="RNY134" s="19"/>
      <c r="RNZ134" s="19"/>
      <c r="ROA134" s="19"/>
      <c r="ROB134" s="19"/>
      <c r="ROC134" s="19"/>
      <c r="ROD134" s="19"/>
      <c r="ROE134" s="19"/>
      <c r="ROF134" s="19"/>
      <c r="ROG134" s="19"/>
      <c r="ROH134" s="19"/>
      <c r="ROI134" s="19"/>
      <c r="ROJ134" s="19"/>
      <c r="ROK134" s="19"/>
      <c r="ROL134" s="19"/>
      <c r="ROM134" s="19"/>
      <c r="RON134" s="19"/>
      <c r="ROO134" s="19"/>
      <c r="ROP134" s="19"/>
      <c r="ROQ134" s="19"/>
      <c r="ROR134" s="19"/>
      <c r="ROS134" s="19"/>
      <c r="ROT134" s="19"/>
      <c r="ROU134" s="19"/>
      <c r="ROV134" s="19"/>
      <c r="ROW134" s="19"/>
      <c r="ROX134" s="19"/>
      <c r="ROY134" s="19"/>
      <c r="ROZ134" s="19"/>
      <c r="RPA134" s="19"/>
      <c r="RPB134" s="19"/>
      <c r="RPC134" s="19"/>
      <c r="RPD134" s="19"/>
      <c r="RPE134" s="19"/>
      <c r="RPF134" s="19"/>
      <c r="RPG134" s="19"/>
      <c r="RPH134" s="19"/>
      <c r="RPI134" s="19"/>
      <c r="RPJ134" s="19"/>
      <c r="RPK134" s="19"/>
      <c r="RPL134" s="19"/>
      <c r="RPM134" s="19"/>
      <c r="RPN134" s="19"/>
      <c r="RPO134" s="19"/>
      <c r="RPP134" s="19"/>
      <c r="RPQ134" s="19"/>
      <c r="RPR134" s="19"/>
      <c r="RPS134" s="19"/>
      <c r="RPT134" s="19"/>
      <c r="RPU134" s="19"/>
      <c r="RPV134" s="19"/>
      <c r="RPW134" s="19"/>
      <c r="RPX134" s="19"/>
      <c r="RPY134" s="19"/>
      <c r="RPZ134" s="19"/>
      <c r="RQA134" s="19"/>
      <c r="RQB134" s="19"/>
      <c r="RQC134" s="19"/>
      <c r="RQD134" s="19"/>
      <c r="RQE134" s="19"/>
      <c r="RQF134" s="19"/>
      <c r="RQG134" s="19"/>
      <c r="RQH134" s="19"/>
      <c r="RQI134" s="19"/>
      <c r="RQJ134" s="19"/>
      <c r="RQK134" s="19"/>
      <c r="RQL134" s="19"/>
      <c r="RQM134" s="19"/>
      <c r="RQN134" s="19"/>
      <c r="RQO134" s="19"/>
      <c r="RQP134" s="19"/>
      <c r="RQQ134" s="19"/>
      <c r="RQR134" s="19"/>
      <c r="RQS134" s="19"/>
      <c r="RQT134" s="19"/>
      <c r="RQU134" s="19"/>
      <c r="RQV134" s="19"/>
      <c r="RQW134" s="19"/>
      <c r="RQX134" s="19"/>
      <c r="RQY134" s="19"/>
      <c r="RQZ134" s="19"/>
      <c r="RRA134" s="19"/>
      <c r="RRB134" s="19"/>
      <c r="RRC134" s="19"/>
      <c r="RRD134" s="19"/>
      <c r="RRE134" s="19"/>
      <c r="RRF134" s="19"/>
      <c r="RRG134" s="19"/>
      <c r="RRH134" s="19"/>
      <c r="RRI134" s="19"/>
      <c r="RRJ134" s="19"/>
      <c r="RRK134" s="19"/>
      <c r="RRL134" s="19"/>
      <c r="RRM134" s="19"/>
      <c r="RRN134" s="19"/>
      <c r="RRO134" s="19"/>
      <c r="RRP134" s="19"/>
      <c r="RRQ134" s="19"/>
      <c r="RRR134" s="19"/>
      <c r="RRS134" s="19"/>
      <c r="RRT134" s="19"/>
      <c r="RRU134" s="19"/>
      <c r="RRV134" s="19"/>
      <c r="RRW134" s="19"/>
      <c r="RRX134" s="19"/>
      <c r="RRY134" s="19"/>
      <c r="RRZ134" s="19"/>
      <c r="RSA134" s="19"/>
      <c r="RSB134" s="19"/>
      <c r="RSC134" s="19"/>
      <c r="RSD134" s="19"/>
      <c r="RSE134" s="19"/>
      <c r="RSF134" s="19"/>
      <c r="RSG134" s="19"/>
      <c r="RSH134" s="19"/>
      <c r="RSI134" s="19"/>
      <c r="RSJ134" s="19"/>
      <c r="RSK134" s="19"/>
      <c r="RSL134" s="19"/>
      <c r="RSM134" s="19"/>
      <c r="RSN134" s="19"/>
      <c r="RSO134" s="19"/>
      <c r="RSP134" s="19"/>
      <c r="RSQ134" s="19"/>
      <c r="RSR134" s="19"/>
      <c r="RSS134" s="19"/>
      <c r="RST134" s="19"/>
      <c r="RSU134" s="19"/>
      <c r="RSV134" s="19"/>
      <c r="RSW134" s="19"/>
      <c r="RSX134" s="19"/>
      <c r="RSY134" s="19"/>
      <c r="RSZ134" s="19"/>
      <c r="RTA134" s="19"/>
      <c r="RTB134" s="19"/>
      <c r="RTC134" s="19"/>
      <c r="RTD134" s="19"/>
      <c r="RTE134" s="19"/>
      <c r="RTF134" s="19"/>
      <c r="RTG134" s="19"/>
      <c r="RTH134" s="19"/>
      <c r="RTI134" s="19"/>
      <c r="RTJ134" s="19"/>
      <c r="RTK134" s="19"/>
      <c r="RTL134" s="19"/>
      <c r="RTM134" s="19"/>
      <c r="RTN134" s="19"/>
      <c r="RTO134" s="19"/>
      <c r="RTP134" s="19"/>
      <c r="RTQ134" s="19"/>
      <c r="RTR134" s="19"/>
      <c r="RTS134" s="19"/>
      <c r="RTT134" s="19"/>
      <c r="RTU134" s="19"/>
      <c r="RTV134" s="19"/>
      <c r="RTW134" s="19"/>
      <c r="RTX134" s="19"/>
      <c r="RTY134" s="19"/>
      <c r="RTZ134" s="19"/>
      <c r="RUA134" s="19"/>
      <c r="RUB134" s="19"/>
      <c r="RUC134" s="19"/>
      <c r="RUD134" s="19"/>
      <c r="RUE134" s="19"/>
      <c r="RUF134" s="19"/>
      <c r="RUG134" s="19"/>
      <c r="RUH134" s="19"/>
      <c r="RUI134" s="19"/>
      <c r="RUJ134" s="19"/>
      <c r="RUK134" s="19"/>
      <c r="RUL134" s="19"/>
      <c r="RUM134" s="19"/>
      <c r="RUN134" s="19"/>
      <c r="RUO134" s="19"/>
      <c r="RUP134" s="19"/>
      <c r="RUQ134" s="19"/>
      <c r="RUR134" s="19"/>
      <c r="RUS134" s="19"/>
      <c r="RUT134" s="19"/>
      <c r="RUU134" s="19"/>
      <c r="RUV134" s="19"/>
      <c r="RUW134" s="19"/>
      <c r="RUX134" s="19"/>
      <c r="RUY134" s="19"/>
      <c r="RUZ134" s="19"/>
      <c r="RVA134" s="19"/>
      <c r="RVB134" s="19"/>
      <c r="RVC134" s="19"/>
      <c r="RVD134" s="19"/>
      <c r="RVE134" s="19"/>
      <c r="RVF134" s="19"/>
      <c r="RVG134" s="19"/>
      <c r="RVH134" s="19"/>
      <c r="RVI134" s="19"/>
      <c r="RVJ134" s="19"/>
      <c r="RVK134" s="19"/>
      <c r="RVL134" s="19"/>
      <c r="RVM134" s="19"/>
      <c r="RVN134" s="19"/>
      <c r="RVO134" s="19"/>
      <c r="RVP134" s="19"/>
      <c r="RVQ134" s="19"/>
      <c r="RVR134" s="19"/>
      <c r="RVS134" s="19"/>
      <c r="RVT134" s="19"/>
      <c r="RVU134" s="19"/>
      <c r="RVV134" s="19"/>
      <c r="RVW134" s="19"/>
      <c r="RVX134" s="19"/>
      <c r="RVY134" s="19"/>
      <c r="RVZ134" s="19"/>
      <c r="RWA134" s="19"/>
      <c r="RWB134" s="19"/>
      <c r="RWC134" s="19"/>
      <c r="RWD134" s="19"/>
      <c r="RWE134" s="19"/>
      <c r="RWF134" s="19"/>
      <c r="RWG134" s="19"/>
      <c r="RWH134" s="19"/>
      <c r="RWI134" s="19"/>
      <c r="RWJ134" s="19"/>
      <c r="RWK134" s="19"/>
      <c r="RWL134" s="19"/>
      <c r="RWM134" s="19"/>
      <c r="RWN134" s="19"/>
      <c r="RWO134" s="19"/>
      <c r="RWP134" s="19"/>
      <c r="RWQ134" s="19"/>
      <c r="RWR134" s="19"/>
      <c r="RWS134" s="19"/>
      <c r="RWT134" s="19"/>
      <c r="RWU134" s="19"/>
      <c r="RWV134" s="19"/>
      <c r="RWW134" s="19"/>
      <c r="RWX134" s="19"/>
      <c r="RWY134" s="19"/>
      <c r="RWZ134" s="19"/>
      <c r="RXA134" s="19"/>
      <c r="RXB134" s="19"/>
      <c r="RXC134" s="19"/>
      <c r="RXD134" s="19"/>
      <c r="RXE134" s="19"/>
      <c r="RXF134" s="19"/>
      <c r="RXG134" s="19"/>
      <c r="RXH134" s="19"/>
      <c r="RXI134" s="19"/>
      <c r="RXJ134" s="19"/>
      <c r="RXK134" s="19"/>
      <c r="RXL134" s="19"/>
      <c r="RXM134" s="19"/>
      <c r="RXN134" s="19"/>
      <c r="RXO134" s="19"/>
      <c r="RXP134" s="19"/>
      <c r="RXQ134" s="19"/>
      <c r="RXR134" s="19"/>
      <c r="RXS134" s="19"/>
      <c r="RXT134" s="19"/>
      <c r="RXU134" s="19"/>
      <c r="RXV134" s="19"/>
      <c r="RXW134" s="19"/>
      <c r="RXX134" s="19"/>
      <c r="RXY134" s="19"/>
      <c r="RXZ134" s="19"/>
      <c r="RYA134" s="19"/>
      <c r="RYB134" s="19"/>
      <c r="RYC134" s="19"/>
      <c r="RYD134" s="19"/>
      <c r="RYE134" s="19"/>
      <c r="RYF134" s="19"/>
      <c r="RYG134" s="19"/>
      <c r="RYH134" s="19"/>
      <c r="RYI134" s="19"/>
      <c r="RYJ134" s="19"/>
      <c r="RYK134" s="19"/>
      <c r="RYL134" s="19"/>
      <c r="RYM134" s="19"/>
      <c r="RYN134" s="19"/>
      <c r="RYO134" s="19"/>
      <c r="RYP134" s="19"/>
      <c r="RYQ134" s="19"/>
      <c r="RYR134" s="19"/>
      <c r="RYS134" s="19"/>
      <c r="RYT134" s="19"/>
      <c r="RYU134" s="19"/>
      <c r="RYV134" s="19"/>
      <c r="RYW134" s="19"/>
      <c r="RYX134" s="19"/>
      <c r="RYY134" s="19"/>
      <c r="RYZ134" s="19"/>
      <c r="RZA134" s="19"/>
      <c r="RZB134" s="19"/>
      <c r="RZC134" s="19"/>
      <c r="RZD134" s="19"/>
      <c r="RZE134" s="19"/>
      <c r="RZF134" s="19"/>
      <c r="RZG134" s="19"/>
      <c r="RZH134" s="19"/>
      <c r="RZI134" s="19"/>
      <c r="RZJ134" s="19"/>
      <c r="RZK134" s="19"/>
      <c r="RZL134" s="19"/>
      <c r="RZM134" s="19"/>
      <c r="RZN134" s="19"/>
      <c r="RZO134" s="19"/>
      <c r="RZP134" s="19"/>
      <c r="RZQ134" s="19"/>
      <c r="RZR134" s="19"/>
      <c r="RZS134" s="19"/>
      <c r="RZT134" s="19"/>
      <c r="RZU134" s="19"/>
      <c r="RZV134" s="19"/>
      <c r="RZW134" s="19"/>
      <c r="RZX134" s="19"/>
      <c r="RZY134" s="19"/>
      <c r="RZZ134" s="19"/>
      <c r="SAA134" s="19"/>
      <c r="SAB134" s="19"/>
      <c r="SAC134" s="19"/>
      <c r="SAD134" s="19"/>
      <c r="SAE134" s="19"/>
      <c r="SAF134" s="19"/>
      <c r="SAG134" s="19"/>
      <c r="SAH134" s="19"/>
      <c r="SAI134" s="19"/>
      <c r="SAJ134" s="19"/>
      <c r="SAK134" s="19"/>
      <c r="SAL134" s="19"/>
      <c r="SAM134" s="19"/>
      <c r="SAN134" s="19"/>
      <c r="SAO134" s="19"/>
      <c r="SAP134" s="19"/>
      <c r="SAQ134" s="19"/>
      <c r="SAR134" s="19"/>
      <c r="SAS134" s="19"/>
      <c r="SAT134" s="19"/>
      <c r="SAU134" s="19"/>
      <c r="SAV134" s="19"/>
      <c r="SAW134" s="19"/>
      <c r="SAX134" s="19"/>
      <c r="SAY134" s="19"/>
      <c r="SAZ134" s="19"/>
      <c r="SBA134" s="19"/>
      <c r="SBB134" s="19"/>
      <c r="SBC134" s="19"/>
      <c r="SBD134" s="19"/>
      <c r="SBE134" s="19"/>
      <c r="SBF134" s="19"/>
      <c r="SBG134" s="19"/>
      <c r="SBH134" s="19"/>
      <c r="SBI134" s="19"/>
      <c r="SBJ134" s="19"/>
      <c r="SBK134" s="19"/>
      <c r="SBL134" s="19"/>
      <c r="SBM134" s="19"/>
      <c r="SBN134" s="19"/>
      <c r="SBO134" s="19"/>
      <c r="SBP134" s="19"/>
      <c r="SBQ134" s="19"/>
      <c r="SBR134" s="19"/>
      <c r="SBS134" s="19"/>
      <c r="SBT134" s="19"/>
      <c r="SBU134" s="19"/>
      <c r="SBV134" s="19"/>
      <c r="SBW134" s="19"/>
      <c r="SBX134" s="19"/>
      <c r="SBY134" s="19"/>
      <c r="SBZ134" s="19"/>
      <c r="SCA134" s="19"/>
      <c r="SCB134" s="19"/>
      <c r="SCC134" s="19"/>
      <c r="SCD134" s="19"/>
      <c r="SCE134" s="19"/>
      <c r="SCF134" s="19"/>
      <c r="SCG134" s="19"/>
      <c r="SCH134" s="19"/>
      <c r="SCI134" s="19"/>
      <c r="SCJ134" s="19"/>
      <c r="SCK134" s="19"/>
      <c r="SCL134" s="19"/>
      <c r="SCM134" s="19"/>
      <c r="SCN134" s="19"/>
      <c r="SCO134" s="19"/>
      <c r="SCP134" s="19"/>
      <c r="SCQ134" s="19"/>
      <c r="SCR134" s="19"/>
      <c r="SCS134" s="19"/>
      <c r="SCT134" s="19"/>
      <c r="SCU134" s="19"/>
      <c r="SCV134" s="19"/>
      <c r="SCW134" s="19"/>
      <c r="SCX134" s="19"/>
      <c r="SCY134" s="19"/>
      <c r="SCZ134" s="19"/>
      <c r="SDA134" s="19"/>
      <c r="SDB134" s="19"/>
      <c r="SDC134" s="19"/>
      <c r="SDD134" s="19"/>
      <c r="SDE134" s="19"/>
      <c r="SDF134" s="19"/>
      <c r="SDG134" s="19"/>
      <c r="SDH134" s="19"/>
      <c r="SDI134" s="19"/>
      <c r="SDJ134" s="19"/>
      <c r="SDK134" s="19"/>
      <c r="SDL134" s="19"/>
      <c r="SDM134" s="19"/>
      <c r="SDN134" s="19"/>
      <c r="SDO134" s="19"/>
      <c r="SDP134" s="19"/>
      <c r="SDQ134" s="19"/>
      <c r="SDR134" s="19"/>
      <c r="SDS134" s="19"/>
      <c r="SDT134" s="19"/>
      <c r="SDU134" s="19"/>
      <c r="SDV134" s="19"/>
      <c r="SDW134" s="19"/>
      <c r="SDX134" s="19"/>
      <c r="SDY134" s="19"/>
      <c r="SDZ134" s="19"/>
      <c r="SEA134" s="19"/>
      <c r="SEB134" s="19"/>
      <c r="SEC134" s="19"/>
      <c r="SED134" s="19"/>
      <c r="SEE134" s="19"/>
      <c r="SEF134" s="19"/>
      <c r="SEG134" s="19"/>
      <c r="SEH134" s="19"/>
      <c r="SEI134" s="19"/>
      <c r="SEJ134" s="19"/>
      <c r="SEK134" s="19"/>
      <c r="SEL134" s="19"/>
      <c r="SEM134" s="19"/>
      <c r="SEN134" s="19"/>
      <c r="SEO134" s="19"/>
      <c r="SEP134" s="19"/>
      <c r="SEQ134" s="19"/>
      <c r="SER134" s="19"/>
      <c r="SES134" s="19"/>
      <c r="SET134" s="19"/>
      <c r="SEU134" s="19"/>
      <c r="SEV134" s="19"/>
      <c r="SEW134" s="19"/>
      <c r="SEX134" s="19"/>
      <c r="SEY134" s="19"/>
      <c r="SEZ134" s="19"/>
      <c r="SFA134" s="19"/>
      <c r="SFB134" s="19"/>
      <c r="SFC134" s="19"/>
      <c r="SFD134" s="19"/>
      <c r="SFE134" s="19"/>
      <c r="SFF134" s="19"/>
      <c r="SFG134" s="19"/>
      <c r="SFH134" s="19"/>
      <c r="SFI134" s="19"/>
      <c r="SFJ134" s="19"/>
      <c r="SFK134" s="19"/>
      <c r="SFL134" s="19"/>
      <c r="SFM134" s="19"/>
      <c r="SFN134" s="19"/>
      <c r="SFO134" s="19"/>
      <c r="SFP134" s="19"/>
      <c r="SFQ134" s="19"/>
      <c r="SFR134" s="19"/>
      <c r="SFS134" s="19"/>
      <c r="SFT134" s="19"/>
      <c r="SFU134" s="19"/>
      <c r="SFV134" s="19"/>
      <c r="SFW134" s="19"/>
      <c r="SFX134" s="19"/>
      <c r="SFY134" s="19"/>
      <c r="SFZ134" s="19"/>
      <c r="SGA134" s="19"/>
      <c r="SGB134" s="19"/>
      <c r="SGC134" s="19"/>
      <c r="SGD134" s="19"/>
      <c r="SGE134" s="19"/>
      <c r="SGF134" s="19"/>
      <c r="SGG134" s="19"/>
      <c r="SGH134" s="19"/>
      <c r="SGI134" s="19"/>
      <c r="SGJ134" s="19"/>
      <c r="SGK134" s="19"/>
      <c r="SGL134" s="19"/>
      <c r="SGM134" s="19"/>
      <c r="SGN134" s="19"/>
      <c r="SGO134" s="19"/>
      <c r="SGP134" s="19"/>
      <c r="SGQ134" s="19"/>
      <c r="SGR134" s="19"/>
      <c r="SGS134" s="19"/>
      <c r="SGT134" s="19"/>
      <c r="SGU134" s="19"/>
      <c r="SGV134" s="19"/>
      <c r="SGW134" s="19"/>
      <c r="SGX134" s="19"/>
      <c r="SGY134" s="19"/>
      <c r="SGZ134" s="19"/>
      <c r="SHA134" s="19"/>
      <c r="SHB134" s="19"/>
      <c r="SHC134" s="19"/>
      <c r="SHD134" s="19"/>
      <c r="SHE134" s="19"/>
      <c r="SHF134" s="19"/>
      <c r="SHG134" s="19"/>
      <c r="SHH134" s="19"/>
      <c r="SHI134" s="19"/>
      <c r="SHJ134" s="19"/>
      <c r="SHK134" s="19"/>
      <c r="SHL134" s="19"/>
      <c r="SHM134" s="19"/>
      <c r="SHN134" s="19"/>
      <c r="SHO134" s="19"/>
      <c r="SHP134" s="19"/>
      <c r="SHQ134" s="19"/>
      <c r="SHR134" s="19"/>
      <c r="SHS134" s="19"/>
      <c r="SHT134" s="19"/>
      <c r="SHU134" s="19"/>
      <c r="SHV134" s="19"/>
      <c r="SHW134" s="19"/>
      <c r="SHX134" s="19"/>
      <c r="SHY134" s="19"/>
      <c r="SHZ134" s="19"/>
      <c r="SIA134" s="19"/>
      <c r="SIB134" s="19"/>
      <c r="SIC134" s="19"/>
      <c r="SID134" s="19"/>
      <c r="SIE134" s="19"/>
      <c r="SIF134" s="19"/>
      <c r="SIG134" s="19"/>
      <c r="SIH134" s="19"/>
      <c r="SII134" s="19"/>
      <c r="SIJ134" s="19"/>
      <c r="SIK134" s="19"/>
      <c r="SIL134" s="19"/>
      <c r="SIM134" s="19"/>
      <c r="SIN134" s="19"/>
      <c r="SIO134" s="19"/>
      <c r="SIP134" s="19"/>
      <c r="SIQ134" s="19"/>
      <c r="SIR134" s="19"/>
      <c r="SIS134" s="19"/>
      <c r="SIT134" s="19"/>
      <c r="SIU134" s="19"/>
      <c r="SIV134" s="19"/>
      <c r="SIW134" s="19"/>
      <c r="SIX134" s="19"/>
      <c r="SIY134" s="19"/>
      <c r="SIZ134" s="19"/>
      <c r="SJA134" s="19"/>
      <c r="SJB134" s="19"/>
      <c r="SJC134" s="19"/>
      <c r="SJD134" s="19"/>
      <c r="SJE134" s="19"/>
      <c r="SJF134" s="19"/>
      <c r="SJG134" s="19"/>
      <c r="SJH134" s="19"/>
      <c r="SJI134" s="19"/>
      <c r="SJJ134" s="19"/>
      <c r="SJK134" s="19"/>
      <c r="SJL134" s="19"/>
      <c r="SJM134" s="19"/>
      <c r="SJN134" s="19"/>
      <c r="SJO134" s="19"/>
      <c r="SJP134" s="19"/>
      <c r="SJQ134" s="19"/>
      <c r="SJR134" s="19"/>
      <c r="SJS134" s="19"/>
      <c r="SJT134" s="19"/>
      <c r="SJU134" s="19"/>
      <c r="SJV134" s="19"/>
      <c r="SJW134" s="19"/>
      <c r="SJX134" s="19"/>
      <c r="SJY134" s="19"/>
      <c r="SJZ134" s="19"/>
      <c r="SKA134" s="19"/>
      <c r="SKB134" s="19"/>
      <c r="SKC134" s="19"/>
      <c r="SKD134" s="19"/>
      <c r="SKE134" s="19"/>
      <c r="SKF134" s="19"/>
      <c r="SKG134" s="19"/>
      <c r="SKH134" s="19"/>
      <c r="SKI134" s="19"/>
      <c r="SKJ134" s="19"/>
      <c r="SKK134" s="19"/>
      <c r="SKL134" s="19"/>
      <c r="SKM134" s="19"/>
      <c r="SKN134" s="19"/>
      <c r="SKO134" s="19"/>
      <c r="SKP134" s="19"/>
      <c r="SKQ134" s="19"/>
      <c r="SKR134" s="19"/>
      <c r="SKS134" s="19"/>
      <c r="SKT134" s="19"/>
      <c r="SKU134" s="19"/>
      <c r="SKV134" s="19"/>
      <c r="SKW134" s="19"/>
      <c r="SKX134" s="19"/>
      <c r="SKY134" s="19"/>
      <c r="SKZ134" s="19"/>
      <c r="SLA134" s="19"/>
      <c r="SLB134" s="19"/>
      <c r="SLC134" s="19"/>
      <c r="SLD134" s="19"/>
      <c r="SLE134" s="19"/>
      <c r="SLF134" s="19"/>
      <c r="SLG134" s="19"/>
      <c r="SLH134" s="19"/>
      <c r="SLI134" s="19"/>
      <c r="SLJ134" s="19"/>
      <c r="SLK134" s="19"/>
      <c r="SLL134" s="19"/>
      <c r="SLM134" s="19"/>
      <c r="SLN134" s="19"/>
      <c r="SLO134" s="19"/>
      <c r="SLP134" s="19"/>
      <c r="SLQ134" s="19"/>
      <c r="SLR134" s="19"/>
      <c r="SLS134" s="19"/>
      <c r="SLT134" s="19"/>
      <c r="SLU134" s="19"/>
      <c r="SLV134" s="19"/>
      <c r="SLW134" s="19"/>
      <c r="SLX134" s="19"/>
      <c r="SLY134" s="19"/>
      <c r="SLZ134" s="19"/>
      <c r="SMA134" s="19"/>
      <c r="SMB134" s="19"/>
      <c r="SMC134" s="19"/>
      <c r="SMD134" s="19"/>
      <c r="SME134" s="19"/>
      <c r="SMF134" s="19"/>
      <c r="SMG134" s="19"/>
      <c r="SMH134" s="19"/>
      <c r="SMI134" s="19"/>
      <c r="SMJ134" s="19"/>
      <c r="SMK134" s="19"/>
      <c r="SML134" s="19"/>
      <c r="SMM134" s="19"/>
      <c r="SMN134" s="19"/>
      <c r="SMO134" s="19"/>
      <c r="SMP134" s="19"/>
      <c r="SMQ134" s="19"/>
      <c r="SMR134" s="19"/>
      <c r="SMS134" s="19"/>
      <c r="SMT134" s="19"/>
      <c r="SMU134" s="19"/>
      <c r="SMV134" s="19"/>
      <c r="SMW134" s="19"/>
      <c r="SMX134" s="19"/>
      <c r="SMY134" s="19"/>
      <c r="SMZ134" s="19"/>
      <c r="SNA134" s="19"/>
      <c r="SNB134" s="19"/>
      <c r="SNC134" s="19"/>
      <c r="SND134" s="19"/>
      <c r="SNE134" s="19"/>
      <c r="SNF134" s="19"/>
      <c r="SNG134" s="19"/>
      <c r="SNH134" s="19"/>
      <c r="SNI134" s="19"/>
      <c r="SNJ134" s="19"/>
      <c r="SNK134" s="19"/>
      <c r="SNL134" s="19"/>
      <c r="SNM134" s="19"/>
      <c r="SNN134" s="19"/>
      <c r="SNO134" s="19"/>
      <c r="SNP134" s="19"/>
      <c r="SNQ134" s="19"/>
      <c r="SNR134" s="19"/>
      <c r="SNS134" s="19"/>
      <c r="SNT134" s="19"/>
      <c r="SNU134" s="19"/>
      <c r="SNV134" s="19"/>
      <c r="SNW134" s="19"/>
      <c r="SNX134" s="19"/>
      <c r="SNY134" s="19"/>
      <c r="SNZ134" s="19"/>
      <c r="SOA134" s="19"/>
      <c r="SOB134" s="19"/>
      <c r="SOC134" s="19"/>
      <c r="SOD134" s="19"/>
      <c r="SOE134" s="19"/>
      <c r="SOF134" s="19"/>
      <c r="SOG134" s="19"/>
      <c r="SOH134" s="19"/>
      <c r="SOI134" s="19"/>
      <c r="SOJ134" s="19"/>
      <c r="SOK134" s="19"/>
      <c r="SOL134" s="19"/>
      <c r="SOM134" s="19"/>
      <c r="SON134" s="19"/>
      <c r="SOO134" s="19"/>
      <c r="SOP134" s="19"/>
      <c r="SOQ134" s="19"/>
      <c r="SOR134" s="19"/>
      <c r="SOS134" s="19"/>
      <c r="SOT134" s="19"/>
      <c r="SOU134" s="19"/>
      <c r="SOV134" s="19"/>
      <c r="SOW134" s="19"/>
      <c r="SOX134" s="19"/>
      <c r="SOY134" s="19"/>
      <c r="SOZ134" s="19"/>
      <c r="SPA134" s="19"/>
      <c r="SPB134" s="19"/>
      <c r="SPC134" s="19"/>
      <c r="SPD134" s="19"/>
      <c r="SPE134" s="19"/>
      <c r="SPF134" s="19"/>
      <c r="SPG134" s="19"/>
      <c r="SPH134" s="19"/>
      <c r="SPI134" s="19"/>
      <c r="SPJ134" s="19"/>
      <c r="SPK134" s="19"/>
      <c r="SPL134" s="19"/>
      <c r="SPM134" s="19"/>
      <c r="SPN134" s="19"/>
      <c r="SPO134" s="19"/>
      <c r="SPP134" s="19"/>
      <c r="SPQ134" s="19"/>
      <c r="SPR134" s="19"/>
      <c r="SPS134" s="19"/>
      <c r="SPT134" s="19"/>
      <c r="SPU134" s="19"/>
      <c r="SPV134" s="19"/>
      <c r="SPW134" s="19"/>
      <c r="SPX134" s="19"/>
      <c r="SPY134" s="19"/>
      <c r="SPZ134" s="19"/>
      <c r="SQA134" s="19"/>
      <c r="SQB134" s="19"/>
      <c r="SQC134" s="19"/>
      <c r="SQD134" s="19"/>
      <c r="SQE134" s="19"/>
      <c r="SQF134" s="19"/>
      <c r="SQG134" s="19"/>
      <c r="SQH134" s="19"/>
      <c r="SQI134" s="19"/>
      <c r="SQJ134" s="19"/>
      <c r="SQK134" s="19"/>
      <c r="SQL134" s="19"/>
      <c r="SQM134" s="19"/>
      <c r="SQN134" s="19"/>
      <c r="SQO134" s="19"/>
      <c r="SQP134" s="19"/>
      <c r="SQQ134" s="19"/>
      <c r="SQR134" s="19"/>
      <c r="SQS134" s="19"/>
      <c r="SQT134" s="19"/>
      <c r="SQU134" s="19"/>
      <c r="SQV134" s="19"/>
      <c r="SQW134" s="19"/>
      <c r="SQX134" s="19"/>
      <c r="SQY134" s="19"/>
      <c r="SQZ134" s="19"/>
      <c r="SRA134" s="19"/>
      <c r="SRB134" s="19"/>
      <c r="SRC134" s="19"/>
      <c r="SRD134" s="19"/>
      <c r="SRE134" s="19"/>
      <c r="SRF134" s="19"/>
      <c r="SRG134" s="19"/>
      <c r="SRH134" s="19"/>
      <c r="SRI134" s="19"/>
      <c r="SRJ134" s="19"/>
      <c r="SRK134" s="19"/>
      <c r="SRL134" s="19"/>
      <c r="SRM134" s="19"/>
      <c r="SRN134" s="19"/>
      <c r="SRO134" s="19"/>
      <c r="SRP134" s="19"/>
      <c r="SRQ134" s="19"/>
      <c r="SRR134" s="19"/>
      <c r="SRS134" s="19"/>
      <c r="SRT134" s="19"/>
      <c r="SRU134" s="19"/>
      <c r="SRV134" s="19"/>
      <c r="SRW134" s="19"/>
      <c r="SRX134" s="19"/>
      <c r="SRY134" s="19"/>
      <c r="SRZ134" s="19"/>
      <c r="SSA134" s="19"/>
      <c r="SSB134" s="19"/>
      <c r="SSC134" s="19"/>
      <c r="SSD134" s="19"/>
      <c r="SSE134" s="19"/>
      <c r="SSF134" s="19"/>
      <c r="SSG134" s="19"/>
      <c r="SSH134" s="19"/>
      <c r="SSI134" s="19"/>
      <c r="SSJ134" s="19"/>
      <c r="SSK134" s="19"/>
      <c r="SSL134" s="19"/>
      <c r="SSM134" s="19"/>
      <c r="SSN134" s="19"/>
      <c r="SSO134" s="19"/>
      <c r="SSP134" s="19"/>
      <c r="SSQ134" s="19"/>
      <c r="SSR134" s="19"/>
      <c r="SSS134" s="19"/>
      <c r="SST134" s="19"/>
      <c r="SSU134" s="19"/>
      <c r="SSV134" s="19"/>
      <c r="SSW134" s="19"/>
      <c r="SSX134" s="19"/>
      <c r="SSY134" s="19"/>
      <c r="SSZ134" s="19"/>
      <c r="STA134" s="19"/>
      <c r="STB134" s="19"/>
      <c r="STC134" s="19"/>
      <c r="STD134" s="19"/>
      <c r="STE134" s="19"/>
      <c r="STF134" s="19"/>
      <c r="STG134" s="19"/>
      <c r="STH134" s="19"/>
      <c r="STI134" s="19"/>
      <c r="STJ134" s="19"/>
      <c r="STK134" s="19"/>
      <c r="STL134" s="19"/>
      <c r="STM134" s="19"/>
      <c r="STN134" s="19"/>
      <c r="STO134" s="19"/>
      <c r="STP134" s="19"/>
      <c r="STQ134" s="19"/>
      <c r="STR134" s="19"/>
      <c r="STS134" s="19"/>
      <c r="STT134" s="19"/>
      <c r="STU134" s="19"/>
      <c r="STV134" s="19"/>
      <c r="STW134" s="19"/>
      <c r="STX134" s="19"/>
      <c r="STY134" s="19"/>
      <c r="STZ134" s="19"/>
      <c r="SUA134" s="19"/>
      <c r="SUB134" s="19"/>
      <c r="SUC134" s="19"/>
      <c r="SUD134" s="19"/>
      <c r="SUE134" s="19"/>
      <c r="SUF134" s="19"/>
      <c r="SUG134" s="19"/>
      <c r="SUH134" s="19"/>
      <c r="SUI134" s="19"/>
      <c r="SUJ134" s="19"/>
      <c r="SUK134" s="19"/>
      <c r="SUL134" s="19"/>
      <c r="SUM134" s="19"/>
      <c r="SUN134" s="19"/>
      <c r="SUO134" s="19"/>
      <c r="SUP134" s="19"/>
      <c r="SUQ134" s="19"/>
      <c r="SUR134" s="19"/>
      <c r="SUS134" s="19"/>
      <c r="SUT134" s="19"/>
      <c r="SUU134" s="19"/>
      <c r="SUV134" s="19"/>
      <c r="SUW134" s="19"/>
      <c r="SUX134" s="19"/>
      <c r="SUY134" s="19"/>
      <c r="SUZ134" s="19"/>
      <c r="SVA134" s="19"/>
      <c r="SVB134" s="19"/>
      <c r="SVC134" s="19"/>
      <c r="SVD134" s="19"/>
      <c r="SVE134" s="19"/>
      <c r="SVF134" s="19"/>
      <c r="SVG134" s="19"/>
      <c r="SVH134" s="19"/>
      <c r="SVI134" s="19"/>
      <c r="SVJ134" s="19"/>
      <c r="SVK134" s="19"/>
      <c r="SVL134" s="19"/>
      <c r="SVM134" s="19"/>
      <c r="SVN134" s="19"/>
      <c r="SVO134" s="19"/>
      <c r="SVP134" s="19"/>
      <c r="SVQ134" s="19"/>
      <c r="SVR134" s="19"/>
      <c r="SVS134" s="19"/>
      <c r="SVT134" s="19"/>
      <c r="SVU134" s="19"/>
      <c r="SVV134" s="19"/>
      <c r="SVW134" s="19"/>
      <c r="SVX134" s="19"/>
      <c r="SVY134" s="19"/>
      <c r="SVZ134" s="19"/>
      <c r="SWA134" s="19"/>
      <c r="SWB134" s="19"/>
      <c r="SWC134" s="19"/>
      <c r="SWD134" s="19"/>
      <c r="SWE134" s="19"/>
      <c r="SWF134" s="19"/>
      <c r="SWG134" s="19"/>
      <c r="SWH134" s="19"/>
      <c r="SWI134" s="19"/>
      <c r="SWJ134" s="19"/>
      <c r="SWK134" s="19"/>
      <c r="SWL134" s="19"/>
      <c r="SWM134" s="19"/>
      <c r="SWN134" s="19"/>
      <c r="SWO134" s="19"/>
      <c r="SWP134" s="19"/>
      <c r="SWQ134" s="19"/>
      <c r="SWR134" s="19"/>
      <c r="SWS134" s="19"/>
      <c r="SWT134" s="19"/>
      <c r="SWU134" s="19"/>
      <c r="SWV134" s="19"/>
      <c r="SWW134" s="19"/>
      <c r="SWX134" s="19"/>
      <c r="SWY134" s="19"/>
      <c r="SWZ134" s="19"/>
      <c r="SXA134" s="19"/>
      <c r="SXB134" s="19"/>
      <c r="SXC134" s="19"/>
      <c r="SXD134" s="19"/>
      <c r="SXE134" s="19"/>
      <c r="SXF134" s="19"/>
      <c r="SXG134" s="19"/>
      <c r="SXH134" s="19"/>
      <c r="SXI134" s="19"/>
      <c r="SXJ134" s="19"/>
      <c r="SXK134" s="19"/>
      <c r="SXL134" s="19"/>
      <c r="SXM134" s="19"/>
      <c r="SXN134" s="19"/>
      <c r="SXO134" s="19"/>
      <c r="SXP134" s="19"/>
      <c r="SXQ134" s="19"/>
      <c r="SXR134" s="19"/>
      <c r="SXS134" s="19"/>
      <c r="SXT134" s="19"/>
      <c r="SXU134" s="19"/>
      <c r="SXV134" s="19"/>
      <c r="SXW134" s="19"/>
      <c r="SXX134" s="19"/>
      <c r="SXY134" s="19"/>
      <c r="SXZ134" s="19"/>
      <c r="SYA134" s="19"/>
      <c r="SYB134" s="19"/>
      <c r="SYC134" s="19"/>
      <c r="SYD134" s="19"/>
      <c r="SYE134" s="19"/>
      <c r="SYF134" s="19"/>
      <c r="SYG134" s="19"/>
      <c r="SYH134" s="19"/>
      <c r="SYI134" s="19"/>
      <c r="SYJ134" s="19"/>
      <c r="SYK134" s="19"/>
      <c r="SYL134" s="19"/>
      <c r="SYM134" s="19"/>
      <c r="SYN134" s="19"/>
      <c r="SYO134" s="19"/>
      <c r="SYP134" s="19"/>
      <c r="SYQ134" s="19"/>
      <c r="SYR134" s="19"/>
      <c r="SYS134" s="19"/>
      <c r="SYT134" s="19"/>
      <c r="SYU134" s="19"/>
      <c r="SYV134" s="19"/>
      <c r="SYW134" s="19"/>
      <c r="SYX134" s="19"/>
      <c r="SYY134" s="19"/>
      <c r="SYZ134" s="19"/>
      <c r="SZA134" s="19"/>
      <c r="SZB134" s="19"/>
      <c r="SZC134" s="19"/>
      <c r="SZD134" s="19"/>
      <c r="SZE134" s="19"/>
      <c r="SZF134" s="19"/>
      <c r="SZG134" s="19"/>
      <c r="SZH134" s="19"/>
      <c r="SZI134" s="19"/>
      <c r="SZJ134" s="19"/>
      <c r="SZK134" s="19"/>
      <c r="SZL134" s="19"/>
      <c r="SZM134" s="19"/>
      <c r="SZN134" s="19"/>
      <c r="SZO134" s="19"/>
      <c r="SZP134" s="19"/>
      <c r="SZQ134" s="19"/>
      <c r="SZR134" s="19"/>
      <c r="SZS134" s="19"/>
      <c r="SZT134" s="19"/>
      <c r="SZU134" s="19"/>
      <c r="SZV134" s="19"/>
      <c r="SZW134" s="19"/>
      <c r="SZX134" s="19"/>
      <c r="SZY134" s="19"/>
      <c r="SZZ134" s="19"/>
      <c r="TAA134" s="19"/>
      <c r="TAB134" s="19"/>
      <c r="TAC134" s="19"/>
      <c r="TAD134" s="19"/>
      <c r="TAE134" s="19"/>
      <c r="TAF134" s="19"/>
      <c r="TAG134" s="19"/>
      <c r="TAH134" s="19"/>
      <c r="TAI134" s="19"/>
      <c r="TAJ134" s="19"/>
      <c r="TAK134" s="19"/>
      <c r="TAL134" s="19"/>
      <c r="TAM134" s="19"/>
      <c r="TAN134" s="19"/>
      <c r="TAO134" s="19"/>
      <c r="TAP134" s="19"/>
      <c r="TAQ134" s="19"/>
      <c r="TAR134" s="19"/>
      <c r="TAS134" s="19"/>
      <c r="TAT134" s="19"/>
      <c r="TAU134" s="19"/>
      <c r="TAV134" s="19"/>
      <c r="TAW134" s="19"/>
      <c r="TAX134" s="19"/>
      <c r="TAY134" s="19"/>
      <c r="TAZ134" s="19"/>
      <c r="TBA134" s="19"/>
      <c r="TBB134" s="19"/>
      <c r="TBC134" s="19"/>
      <c r="TBD134" s="19"/>
      <c r="TBE134" s="19"/>
      <c r="TBF134" s="19"/>
      <c r="TBG134" s="19"/>
      <c r="TBH134" s="19"/>
      <c r="TBI134" s="19"/>
      <c r="TBJ134" s="19"/>
      <c r="TBK134" s="19"/>
      <c r="TBL134" s="19"/>
      <c r="TBM134" s="19"/>
      <c r="TBN134" s="19"/>
      <c r="TBO134" s="19"/>
      <c r="TBP134" s="19"/>
      <c r="TBQ134" s="19"/>
      <c r="TBR134" s="19"/>
      <c r="TBS134" s="19"/>
      <c r="TBT134" s="19"/>
      <c r="TBU134" s="19"/>
      <c r="TBV134" s="19"/>
      <c r="TBW134" s="19"/>
      <c r="TBX134" s="19"/>
      <c r="TBY134" s="19"/>
      <c r="TBZ134" s="19"/>
      <c r="TCA134" s="19"/>
      <c r="TCB134" s="19"/>
      <c r="TCC134" s="19"/>
      <c r="TCD134" s="19"/>
      <c r="TCE134" s="19"/>
      <c r="TCF134" s="19"/>
      <c r="TCG134" s="19"/>
      <c r="TCH134" s="19"/>
      <c r="TCI134" s="19"/>
      <c r="TCJ134" s="19"/>
      <c r="TCK134" s="19"/>
      <c r="TCL134" s="19"/>
      <c r="TCM134" s="19"/>
      <c r="TCN134" s="19"/>
      <c r="TCO134" s="19"/>
      <c r="TCP134" s="19"/>
      <c r="TCQ134" s="19"/>
      <c r="TCR134" s="19"/>
      <c r="TCS134" s="19"/>
      <c r="TCT134" s="19"/>
      <c r="TCU134" s="19"/>
      <c r="TCV134" s="19"/>
      <c r="TCW134" s="19"/>
      <c r="TCX134" s="19"/>
      <c r="TCY134" s="19"/>
      <c r="TCZ134" s="19"/>
      <c r="TDA134" s="19"/>
      <c r="TDB134" s="19"/>
      <c r="TDC134" s="19"/>
      <c r="TDD134" s="19"/>
      <c r="TDE134" s="19"/>
      <c r="TDF134" s="19"/>
      <c r="TDG134" s="19"/>
      <c r="TDH134" s="19"/>
      <c r="TDI134" s="19"/>
      <c r="TDJ134" s="19"/>
      <c r="TDK134" s="19"/>
      <c r="TDL134" s="19"/>
      <c r="TDM134" s="19"/>
      <c r="TDN134" s="19"/>
      <c r="TDO134" s="19"/>
      <c r="TDP134" s="19"/>
      <c r="TDQ134" s="19"/>
      <c r="TDR134" s="19"/>
      <c r="TDS134" s="19"/>
      <c r="TDT134" s="19"/>
      <c r="TDU134" s="19"/>
      <c r="TDV134" s="19"/>
      <c r="TDW134" s="19"/>
      <c r="TDX134" s="19"/>
      <c r="TDY134" s="19"/>
      <c r="TDZ134" s="19"/>
      <c r="TEA134" s="19"/>
      <c r="TEB134" s="19"/>
      <c r="TEC134" s="19"/>
      <c r="TED134" s="19"/>
      <c r="TEE134" s="19"/>
      <c r="TEF134" s="19"/>
      <c r="TEG134" s="19"/>
      <c r="TEH134" s="19"/>
      <c r="TEI134" s="19"/>
      <c r="TEJ134" s="19"/>
      <c r="TEK134" s="19"/>
      <c r="TEL134" s="19"/>
      <c r="TEM134" s="19"/>
      <c r="TEN134" s="19"/>
      <c r="TEO134" s="19"/>
      <c r="TEP134" s="19"/>
      <c r="TEQ134" s="19"/>
      <c r="TER134" s="19"/>
      <c r="TES134" s="19"/>
      <c r="TET134" s="19"/>
      <c r="TEU134" s="19"/>
      <c r="TEV134" s="19"/>
      <c r="TEW134" s="19"/>
      <c r="TEX134" s="19"/>
      <c r="TEY134" s="19"/>
      <c r="TEZ134" s="19"/>
      <c r="TFA134" s="19"/>
      <c r="TFB134" s="19"/>
      <c r="TFC134" s="19"/>
      <c r="TFD134" s="19"/>
      <c r="TFE134" s="19"/>
      <c r="TFF134" s="19"/>
      <c r="TFG134" s="19"/>
      <c r="TFH134" s="19"/>
      <c r="TFI134" s="19"/>
      <c r="TFJ134" s="19"/>
      <c r="TFK134" s="19"/>
      <c r="TFL134" s="19"/>
      <c r="TFM134" s="19"/>
      <c r="TFN134" s="19"/>
      <c r="TFO134" s="19"/>
      <c r="TFP134" s="19"/>
      <c r="TFQ134" s="19"/>
      <c r="TFR134" s="19"/>
      <c r="TFS134" s="19"/>
      <c r="TFT134" s="19"/>
      <c r="TFU134" s="19"/>
      <c r="TFV134" s="19"/>
      <c r="TFW134" s="19"/>
      <c r="TFX134" s="19"/>
      <c r="TFY134" s="19"/>
      <c r="TFZ134" s="19"/>
      <c r="TGA134" s="19"/>
      <c r="TGB134" s="19"/>
      <c r="TGC134" s="19"/>
      <c r="TGD134" s="19"/>
      <c r="TGE134" s="19"/>
      <c r="TGF134" s="19"/>
      <c r="TGG134" s="19"/>
      <c r="TGH134" s="19"/>
      <c r="TGI134" s="19"/>
      <c r="TGJ134" s="19"/>
      <c r="TGK134" s="19"/>
      <c r="TGL134" s="19"/>
      <c r="TGM134" s="19"/>
      <c r="TGN134" s="19"/>
      <c r="TGO134" s="19"/>
      <c r="TGP134" s="19"/>
      <c r="TGQ134" s="19"/>
      <c r="TGR134" s="19"/>
      <c r="TGS134" s="19"/>
      <c r="TGT134" s="19"/>
      <c r="TGU134" s="19"/>
      <c r="TGV134" s="19"/>
      <c r="TGW134" s="19"/>
      <c r="TGX134" s="19"/>
      <c r="TGY134" s="19"/>
      <c r="TGZ134" s="19"/>
      <c r="THA134" s="19"/>
      <c r="THB134" s="19"/>
      <c r="THC134" s="19"/>
      <c r="THD134" s="19"/>
      <c r="THE134" s="19"/>
      <c r="THF134" s="19"/>
      <c r="THG134" s="19"/>
      <c r="THH134" s="19"/>
      <c r="THI134" s="19"/>
      <c r="THJ134" s="19"/>
      <c r="THK134" s="19"/>
      <c r="THL134" s="19"/>
      <c r="THM134" s="19"/>
      <c r="THN134" s="19"/>
      <c r="THO134" s="19"/>
      <c r="THP134" s="19"/>
      <c r="THQ134" s="19"/>
      <c r="THR134" s="19"/>
      <c r="THS134" s="19"/>
      <c r="THT134" s="19"/>
      <c r="THU134" s="19"/>
      <c r="THV134" s="19"/>
      <c r="THW134" s="19"/>
      <c r="THX134" s="19"/>
      <c r="THY134" s="19"/>
      <c r="THZ134" s="19"/>
      <c r="TIA134" s="19"/>
      <c r="TIB134" s="19"/>
      <c r="TIC134" s="19"/>
      <c r="TID134" s="19"/>
      <c r="TIE134" s="19"/>
      <c r="TIF134" s="19"/>
      <c r="TIG134" s="19"/>
      <c r="TIH134" s="19"/>
      <c r="TII134" s="19"/>
      <c r="TIJ134" s="19"/>
      <c r="TIK134" s="19"/>
      <c r="TIL134" s="19"/>
      <c r="TIM134" s="19"/>
      <c r="TIN134" s="19"/>
      <c r="TIO134" s="19"/>
      <c r="TIP134" s="19"/>
      <c r="TIQ134" s="19"/>
      <c r="TIR134" s="19"/>
      <c r="TIS134" s="19"/>
      <c r="TIT134" s="19"/>
      <c r="TIU134" s="19"/>
      <c r="TIV134" s="19"/>
      <c r="TIW134" s="19"/>
      <c r="TIX134" s="19"/>
      <c r="TIY134" s="19"/>
      <c r="TIZ134" s="19"/>
      <c r="TJA134" s="19"/>
      <c r="TJB134" s="19"/>
      <c r="TJC134" s="19"/>
      <c r="TJD134" s="19"/>
      <c r="TJE134" s="19"/>
      <c r="TJF134" s="19"/>
      <c r="TJG134" s="19"/>
      <c r="TJH134" s="19"/>
      <c r="TJI134" s="19"/>
      <c r="TJJ134" s="19"/>
      <c r="TJK134" s="19"/>
      <c r="TJL134" s="19"/>
      <c r="TJM134" s="19"/>
      <c r="TJN134" s="19"/>
      <c r="TJO134" s="19"/>
      <c r="TJP134" s="19"/>
      <c r="TJQ134" s="19"/>
      <c r="TJR134" s="19"/>
      <c r="TJS134" s="19"/>
      <c r="TJT134" s="19"/>
      <c r="TJU134" s="19"/>
      <c r="TJV134" s="19"/>
      <c r="TJW134" s="19"/>
      <c r="TJX134" s="19"/>
      <c r="TJY134" s="19"/>
      <c r="TJZ134" s="19"/>
      <c r="TKA134" s="19"/>
      <c r="TKB134" s="19"/>
      <c r="TKC134" s="19"/>
      <c r="TKD134" s="19"/>
      <c r="TKE134" s="19"/>
      <c r="TKF134" s="19"/>
      <c r="TKG134" s="19"/>
      <c r="TKH134" s="19"/>
      <c r="TKI134" s="19"/>
      <c r="TKJ134" s="19"/>
      <c r="TKK134" s="19"/>
      <c r="TKL134" s="19"/>
      <c r="TKM134" s="19"/>
      <c r="TKN134" s="19"/>
      <c r="TKO134" s="19"/>
      <c r="TKP134" s="19"/>
      <c r="TKQ134" s="19"/>
      <c r="TKR134" s="19"/>
      <c r="TKS134" s="19"/>
      <c r="TKT134" s="19"/>
      <c r="TKU134" s="19"/>
      <c r="TKV134" s="19"/>
      <c r="TKW134" s="19"/>
      <c r="TKX134" s="19"/>
      <c r="TKY134" s="19"/>
      <c r="TKZ134" s="19"/>
      <c r="TLA134" s="19"/>
      <c r="TLB134" s="19"/>
      <c r="TLC134" s="19"/>
      <c r="TLD134" s="19"/>
      <c r="TLE134" s="19"/>
      <c r="TLF134" s="19"/>
      <c r="TLG134" s="19"/>
      <c r="TLH134" s="19"/>
      <c r="TLI134" s="19"/>
      <c r="TLJ134" s="19"/>
      <c r="TLK134" s="19"/>
      <c r="TLL134" s="19"/>
      <c r="TLM134" s="19"/>
      <c r="TLN134" s="19"/>
      <c r="TLO134" s="19"/>
      <c r="TLP134" s="19"/>
      <c r="TLQ134" s="19"/>
      <c r="TLR134" s="19"/>
      <c r="TLS134" s="19"/>
      <c r="TLT134" s="19"/>
      <c r="TLU134" s="19"/>
      <c r="TLV134" s="19"/>
      <c r="TLW134" s="19"/>
      <c r="TLX134" s="19"/>
      <c r="TLY134" s="19"/>
      <c r="TLZ134" s="19"/>
      <c r="TMA134" s="19"/>
      <c r="TMB134" s="19"/>
      <c r="TMC134" s="19"/>
      <c r="TMD134" s="19"/>
      <c r="TME134" s="19"/>
      <c r="TMF134" s="19"/>
      <c r="TMG134" s="19"/>
      <c r="TMH134" s="19"/>
      <c r="TMI134" s="19"/>
      <c r="TMJ134" s="19"/>
      <c r="TMK134" s="19"/>
      <c r="TML134" s="19"/>
      <c r="TMM134" s="19"/>
      <c r="TMN134" s="19"/>
      <c r="TMO134" s="19"/>
      <c r="TMP134" s="19"/>
      <c r="TMQ134" s="19"/>
      <c r="TMR134" s="19"/>
      <c r="TMS134" s="19"/>
      <c r="TMT134" s="19"/>
      <c r="TMU134" s="19"/>
      <c r="TMV134" s="19"/>
      <c r="TMW134" s="19"/>
      <c r="TMX134" s="19"/>
      <c r="TMY134" s="19"/>
      <c r="TMZ134" s="19"/>
      <c r="TNA134" s="19"/>
      <c r="TNB134" s="19"/>
      <c r="TNC134" s="19"/>
      <c r="TND134" s="19"/>
      <c r="TNE134" s="19"/>
      <c r="TNF134" s="19"/>
      <c r="TNG134" s="19"/>
      <c r="TNH134" s="19"/>
      <c r="TNI134" s="19"/>
      <c r="TNJ134" s="19"/>
      <c r="TNK134" s="19"/>
      <c r="TNL134" s="19"/>
      <c r="TNM134" s="19"/>
      <c r="TNN134" s="19"/>
      <c r="TNO134" s="19"/>
      <c r="TNP134" s="19"/>
      <c r="TNQ134" s="19"/>
      <c r="TNR134" s="19"/>
      <c r="TNS134" s="19"/>
      <c r="TNT134" s="19"/>
      <c r="TNU134" s="19"/>
      <c r="TNV134" s="19"/>
      <c r="TNW134" s="19"/>
      <c r="TNX134" s="19"/>
      <c r="TNY134" s="19"/>
      <c r="TNZ134" s="19"/>
      <c r="TOA134" s="19"/>
      <c r="TOB134" s="19"/>
      <c r="TOC134" s="19"/>
      <c r="TOD134" s="19"/>
      <c r="TOE134" s="19"/>
      <c r="TOF134" s="19"/>
      <c r="TOG134" s="19"/>
      <c r="TOH134" s="19"/>
      <c r="TOI134" s="19"/>
      <c r="TOJ134" s="19"/>
      <c r="TOK134" s="19"/>
      <c r="TOL134" s="19"/>
      <c r="TOM134" s="19"/>
      <c r="TON134" s="19"/>
      <c r="TOO134" s="19"/>
      <c r="TOP134" s="19"/>
      <c r="TOQ134" s="19"/>
      <c r="TOR134" s="19"/>
      <c r="TOS134" s="19"/>
      <c r="TOT134" s="19"/>
      <c r="TOU134" s="19"/>
      <c r="TOV134" s="19"/>
      <c r="TOW134" s="19"/>
      <c r="TOX134" s="19"/>
      <c r="TOY134" s="19"/>
      <c r="TOZ134" s="19"/>
      <c r="TPA134" s="19"/>
      <c r="TPB134" s="19"/>
      <c r="TPC134" s="19"/>
      <c r="TPD134" s="19"/>
      <c r="TPE134" s="19"/>
      <c r="TPF134" s="19"/>
      <c r="TPG134" s="19"/>
      <c r="TPH134" s="19"/>
      <c r="TPI134" s="19"/>
      <c r="TPJ134" s="19"/>
      <c r="TPK134" s="19"/>
      <c r="TPL134" s="19"/>
      <c r="TPM134" s="19"/>
      <c r="TPN134" s="19"/>
      <c r="TPO134" s="19"/>
      <c r="TPP134" s="19"/>
      <c r="TPQ134" s="19"/>
      <c r="TPR134" s="19"/>
      <c r="TPS134" s="19"/>
      <c r="TPT134" s="19"/>
      <c r="TPU134" s="19"/>
      <c r="TPV134" s="19"/>
      <c r="TPW134" s="19"/>
      <c r="TPX134" s="19"/>
      <c r="TPY134" s="19"/>
      <c r="TPZ134" s="19"/>
      <c r="TQA134" s="19"/>
      <c r="TQB134" s="19"/>
      <c r="TQC134" s="19"/>
      <c r="TQD134" s="19"/>
      <c r="TQE134" s="19"/>
      <c r="TQF134" s="19"/>
      <c r="TQG134" s="19"/>
      <c r="TQH134" s="19"/>
      <c r="TQI134" s="19"/>
      <c r="TQJ134" s="19"/>
      <c r="TQK134" s="19"/>
      <c r="TQL134" s="19"/>
      <c r="TQM134" s="19"/>
      <c r="TQN134" s="19"/>
      <c r="TQO134" s="19"/>
      <c r="TQP134" s="19"/>
      <c r="TQQ134" s="19"/>
      <c r="TQR134" s="19"/>
      <c r="TQS134" s="19"/>
      <c r="TQT134" s="19"/>
      <c r="TQU134" s="19"/>
      <c r="TQV134" s="19"/>
      <c r="TQW134" s="19"/>
      <c r="TQX134" s="19"/>
      <c r="TQY134" s="19"/>
      <c r="TQZ134" s="19"/>
      <c r="TRA134" s="19"/>
      <c r="TRB134" s="19"/>
      <c r="TRC134" s="19"/>
      <c r="TRD134" s="19"/>
      <c r="TRE134" s="19"/>
      <c r="TRF134" s="19"/>
      <c r="TRG134" s="19"/>
      <c r="TRH134" s="19"/>
      <c r="TRI134" s="19"/>
      <c r="TRJ134" s="19"/>
      <c r="TRK134" s="19"/>
      <c r="TRL134" s="19"/>
      <c r="TRM134" s="19"/>
      <c r="TRN134" s="19"/>
      <c r="TRO134" s="19"/>
      <c r="TRP134" s="19"/>
      <c r="TRQ134" s="19"/>
      <c r="TRR134" s="19"/>
      <c r="TRS134" s="19"/>
      <c r="TRT134" s="19"/>
      <c r="TRU134" s="19"/>
      <c r="TRV134" s="19"/>
      <c r="TRW134" s="19"/>
      <c r="TRX134" s="19"/>
      <c r="TRY134" s="19"/>
      <c r="TRZ134" s="19"/>
      <c r="TSA134" s="19"/>
      <c r="TSB134" s="19"/>
      <c r="TSC134" s="19"/>
      <c r="TSD134" s="19"/>
      <c r="TSE134" s="19"/>
      <c r="TSF134" s="19"/>
      <c r="TSG134" s="19"/>
      <c r="TSH134" s="19"/>
      <c r="TSI134" s="19"/>
      <c r="TSJ134" s="19"/>
      <c r="TSK134" s="19"/>
      <c r="TSL134" s="19"/>
      <c r="TSM134" s="19"/>
      <c r="TSN134" s="19"/>
      <c r="TSO134" s="19"/>
      <c r="TSP134" s="19"/>
      <c r="TSQ134" s="19"/>
      <c r="TSR134" s="19"/>
      <c r="TSS134" s="19"/>
      <c r="TST134" s="19"/>
      <c r="TSU134" s="19"/>
      <c r="TSV134" s="19"/>
      <c r="TSW134" s="19"/>
      <c r="TSX134" s="19"/>
      <c r="TSY134" s="19"/>
      <c r="TSZ134" s="19"/>
      <c r="TTA134" s="19"/>
      <c r="TTB134" s="19"/>
      <c r="TTC134" s="19"/>
      <c r="TTD134" s="19"/>
      <c r="TTE134" s="19"/>
      <c r="TTF134" s="19"/>
      <c r="TTG134" s="19"/>
      <c r="TTH134" s="19"/>
      <c r="TTI134" s="19"/>
      <c r="TTJ134" s="19"/>
      <c r="TTK134" s="19"/>
      <c r="TTL134" s="19"/>
      <c r="TTM134" s="19"/>
      <c r="TTN134" s="19"/>
      <c r="TTO134" s="19"/>
      <c r="TTP134" s="19"/>
      <c r="TTQ134" s="19"/>
      <c r="TTR134" s="19"/>
      <c r="TTS134" s="19"/>
      <c r="TTT134" s="19"/>
      <c r="TTU134" s="19"/>
      <c r="TTV134" s="19"/>
      <c r="TTW134" s="19"/>
      <c r="TTX134" s="19"/>
      <c r="TTY134" s="19"/>
      <c r="TTZ134" s="19"/>
      <c r="TUA134" s="19"/>
      <c r="TUB134" s="19"/>
      <c r="TUC134" s="19"/>
      <c r="TUD134" s="19"/>
      <c r="TUE134" s="19"/>
      <c r="TUF134" s="19"/>
      <c r="TUG134" s="19"/>
      <c r="TUH134" s="19"/>
      <c r="TUI134" s="19"/>
      <c r="TUJ134" s="19"/>
      <c r="TUK134" s="19"/>
      <c r="TUL134" s="19"/>
      <c r="TUM134" s="19"/>
      <c r="TUN134" s="19"/>
      <c r="TUO134" s="19"/>
      <c r="TUP134" s="19"/>
      <c r="TUQ134" s="19"/>
      <c r="TUR134" s="19"/>
      <c r="TUS134" s="19"/>
      <c r="TUT134" s="19"/>
      <c r="TUU134" s="19"/>
      <c r="TUV134" s="19"/>
      <c r="TUW134" s="19"/>
      <c r="TUX134" s="19"/>
      <c r="TUY134" s="19"/>
      <c r="TUZ134" s="19"/>
      <c r="TVA134" s="19"/>
      <c r="TVB134" s="19"/>
      <c r="TVC134" s="19"/>
      <c r="TVD134" s="19"/>
      <c r="TVE134" s="19"/>
      <c r="TVF134" s="19"/>
      <c r="TVG134" s="19"/>
      <c r="TVH134" s="19"/>
      <c r="TVI134" s="19"/>
      <c r="TVJ134" s="19"/>
      <c r="TVK134" s="19"/>
      <c r="TVL134" s="19"/>
      <c r="TVM134" s="19"/>
      <c r="TVN134" s="19"/>
      <c r="TVO134" s="19"/>
      <c r="TVP134" s="19"/>
      <c r="TVQ134" s="19"/>
      <c r="TVR134" s="19"/>
      <c r="TVS134" s="19"/>
      <c r="TVT134" s="19"/>
      <c r="TVU134" s="19"/>
      <c r="TVV134" s="19"/>
      <c r="TVW134" s="19"/>
      <c r="TVX134" s="19"/>
      <c r="TVY134" s="19"/>
      <c r="TVZ134" s="19"/>
      <c r="TWA134" s="19"/>
      <c r="TWB134" s="19"/>
      <c r="TWC134" s="19"/>
      <c r="TWD134" s="19"/>
      <c r="TWE134" s="19"/>
      <c r="TWF134" s="19"/>
      <c r="TWG134" s="19"/>
      <c r="TWH134" s="19"/>
      <c r="TWI134" s="19"/>
      <c r="TWJ134" s="19"/>
      <c r="TWK134" s="19"/>
      <c r="TWL134" s="19"/>
      <c r="TWM134" s="19"/>
      <c r="TWN134" s="19"/>
      <c r="TWO134" s="19"/>
      <c r="TWP134" s="19"/>
      <c r="TWQ134" s="19"/>
      <c r="TWR134" s="19"/>
      <c r="TWS134" s="19"/>
      <c r="TWT134" s="19"/>
      <c r="TWU134" s="19"/>
      <c r="TWV134" s="19"/>
      <c r="TWW134" s="19"/>
      <c r="TWX134" s="19"/>
      <c r="TWY134" s="19"/>
      <c r="TWZ134" s="19"/>
      <c r="TXA134" s="19"/>
      <c r="TXB134" s="19"/>
      <c r="TXC134" s="19"/>
      <c r="TXD134" s="19"/>
      <c r="TXE134" s="19"/>
      <c r="TXF134" s="19"/>
      <c r="TXG134" s="19"/>
      <c r="TXH134" s="19"/>
      <c r="TXI134" s="19"/>
      <c r="TXJ134" s="19"/>
      <c r="TXK134" s="19"/>
      <c r="TXL134" s="19"/>
      <c r="TXM134" s="19"/>
      <c r="TXN134" s="19"/>
      <c r="TXO134" s="19"/>
      <c r="TXP134" s="19"/>
      <c r="TXQ134" s="19"/>
      <c r="TXR134" s="19"/>
      <c r="TXS134" s="19"/>
      <c r="TXT134" s="19"/>
      <c r="TXU134" s="19"/>
      <c r="TXV134" s="19"/>
      <c r="TXW134" s="19"/>
      <c r="TXX134" s="19"/>
      <c r="TXY134" s="19"/>
      <c r="TXZ134" s="19"/>
      <c r="TYA134" s="19"/>
      <c r="TYB134" s="19"/>
      <c r="TYC134" s="19"/>
      <c r="TYD134" s="19"/>
      <c r="TYE134" s="19"/>
      <c r="TYF134" s="19"/>
      <c r="TYG134" s="19"/>
      <c r="TYH134" s="19"/>
      <c r="TYI134" s="19"/>
      <c r="TYJ134" s="19"/>
      <c r="TYK134" s="19"/>
      <c r="TYL134" s="19"/>
      <c r="TYM134" s="19"/>
      <c r="TYN134" s="19"/>
      <c r="TYO134" s="19"/>
      <c r="TYP134" s="19"/>
      <c r="TYQ134" s="19"/>
      <c r="TYR134" s="19"/>
      <c r="TYS134" s="19"/>
      <c r="TYT134" s="19"/>
      <c r="TYU134" s="19"/>
      <c r="TYV134" s="19"/>
      <c r="TYW134" s="19"/>
      <c r="TYX134" s="19"/>
      <c r="TYY134" s="19"/>
      <c r="TYZ134" s="19"/>
      <c r="TZA134" s="19"/>
      <c r="TZB134" s="19"/>
      <c r="TZC134" s="19"/>
      <c r="TZD134" s="19"/>
      <c r="TZE134" s="19"/>
      <c r="TZF134" s="19"/>
      <c r="TZG134" s="19"/>
      <c r="TZH134" s="19"/>
      <c r="TZI134" s="19"/>
      <c r="TZJ134" s="19"/>
      <c r="TZK134" s="19"/>
      <c r="TZL134" s="19"/>
      <c r="TZM134" s="19"/>
      <c r="TZN134" s="19"/>
      <c r="TZO134" s="19"/>
      <c r="TZP134" s="19"/>
      <c r="TZQ134" s="19"/>
      <c r="TZR134" s="19"/>
      <c r="TZS134" s="19"/>
      <c r="TZT134" s="19"/>
      <c r="TZU134" s="19"/>
      <c r="TZV134" s="19"/>
      <c r="TZW134" s="19"/>
      <c r="TZX134" s="19"/>
      <c r="TZY134" s="19"/>
      <c r="TZZ134" s="19"/>
      <c r="UAA134" s="19"/>
      <c r="UAB134" s="19"/>
      <c r="UAC134" s="19"/>
      <c r="UAD134" s="19"/>
      <c r="UAE134" s="19"/>
      <c r="UAF134" s="19"/>
      <c r="UAG134" s="19"/>
      <c r="UAH134" s="19"/>
      <c r="UAI134" s="19"/>
      <c r="UAJ134" s="19"/>
      <c r="UAK134" s="19"/>
      <c r="UAL134" s="19"/>
      <c r="UAM134" s="19"/>
      <c r="UAN134" s="19"/>
      <c r="UAO134" s="19"/>
      <c r="UAP134" s="19"/>
      <c r="UAQ134" s="19"/>
      <c r="UAR134" s="19"/>
      <c r="UAS134" s="19"/>
      <c r="UAT134" s="19"/>
      <c r="UAU134" s="19"/>
      <c r="UAV134" s="19"/>
      <c r="UAW134" s="19"/>
      <c r="UAX134" s="19"/>
      <c r="UAY134" s="19"/>
      <c r="UAZ134" s="19"/>
      <c r="UBA134" s="19"/>
      <c r="UBB134" s="19"/>
      <c r="UBC134" s="19"/>
      <c r="UBD134" s="19"/>
      <c r="UBE134" s="19"/>
      <c r="UBF134" s="19"/>
      <c r="UBG134" s="19"/>
      <c r="UBH134" s="19"/>
      <c r="UBI134" s="19"/>
      <c r="UBJ134" s="19"/>
      <c r="UBK134" s="19"/>
      <c r="UBL134" s="19"/>
      <c r="UBM134" s="19"/>
      <c r="UBN134" s="19"/>
      <c r="UBO134" s="19"/>
      <c r="UBP134" s="19"/>
      <c r="UBQ134" s="19"/>
      <c r="UBR134" s="19"/>
      <c r="UBS134" s="19"/>
      <c r="UBT134" s="19"/>
      <c r="UBU134" s="19"/>
      <c r="UBV134" s="19"/>
      <c r="UBW134" s="19"/>
      <c r="UBX134" s="19"/>
      <c r="UBY134" s="19"/>
      <c r="UBZ134" s="19"/>
      <c r="UCA134" s="19"/>
      <c r="UCB134" s="19"/>
      <c r="UCC134" s="19"/>
      <c r="UCD134" s="19"/>
      <c r="UCE134" s="19"/>
      <c r="UCF134" s="19"/>
      <c r="UCG134" s="19"/>
      <c r="UCH134" s="19"/>
      <c r="UCI134" s="19"/>
      <c r="UCJ134" s="19"/>
      <c r="UCK134" s="19"/>
      <c r="UCL134" s="19"/>
      <c r="UCM134" s="19"/>
      <c r="UCN134" s="19"/>
      <c r="UCO134" s="19"/>
      <c r="UCP134" s="19"/>
      <c r="UCQ134" s="19"/>
      <c r="UCR134" s="19"/>
      <c r="UCS134" s="19"/>
      <c r="UCT134" s="19"/>
      <c r="UCU134" s="19"/>
      <c r="UCV134" s="19"/>
      <c r="UCW134" s="19"/>
      <c r="UCX134" s="19"/>
      <c r="UCY134" s="19"/>
      <c r="UCZ134" s="19"/>
      <c r="UDA134" s="19"/>
      <c r="UDB134" s="19"/>
      <c r="UDC134" s="19"/>
      <c r="UDD134" s="19"/>
      <c r="UDE134" s="19"/>
      <c r="UDF134" s="19"/>
      <c r="UDG134" s="19"/>
      <c r="UDH134" s="19"/>
      <c r="UDI134" s="19"/>
      <c r="UDJ134" s="19"/>
      <c r="UDK134" s="19"/>
      <c r="UDL134" s="19"/>
      <c r="UDM134" s="19"/>
      <c r="UDN134" s="19"/>
      <c r="UDO134" s="19"/>
      <c r="UDP134" s="19"/>
      <c r="UDQ134" s="19"/>
      <c r="UDR134" s="19"/>
      <c r="UDS134" s="19"/>
      <c r="UDT134" s="19"/>
      <c r="UDU134" s="19"/>
      <c r="UDV134" s="19"/>
      <c r="UDW134" s="19"/>
      <c r="UDX134" s="19"/>
      <c r="UDY134" s="19"/>
      <c r="UDZ134" s="19"/>
      <c r="UEA134" s="19"/>
      <c r="UEB134" s="19"/>
      <c r="UEC134" s="19"/>
      <c r="UED134" s="19"/>
      <c r="UEE134" s="19"/>
      <c r="UEF134" s="19"/>
      <c r="UEG134" s="19"/>
      <c r="UEH134" s="19"/>
      <c r="UEI134" s="19"/>
      <c r="UEJ134" s="19"/>
      <c r="UEK134" s="19"/>
      <c r="UEL134" s="19"/>
      <c r="UEM134" s="19"/>
      <c r="UEN134" s="19"/>
      <c r="UEO134" s="19"/>
      <c r="UEP134" s="19"/>
      <c r="UEQ134" s="19"/>
      <c r="UER134" s="19"/>
      <c r="UES134" s="19"/>
      <c r="UET134" s="19"/>
      <c r="UEU134" s="19"/>
      <c r="UEV134" s="19"/>
      <c r="UEW134" s="19"/>
      <c r="UEX134" s="19"/>
      <c r="UEY134" s="19"/>
      <c r="UEZ134" s="19"/>
      <c r="UFA134" s="19"/>
      <c r="UFB134" s="19"/>
      <c r="UFC134" s="19"/>
      <c r="UFD134" s="19"/>
      <c r="UFE134" s="19"/>
      <c r="UFF134" s="19"/>
      <c r="UFG134" s="19"/>
      <c r="UFH134" s="19"/>
      <c r="UFI134" s="19"/>
      <c r="UFJ134" s="19"/>
      <c r="UFK134" s="19"/>
      <c r="UFL134" s="19"/>
      <c r="UFM134" s="19"/>
      <c r="UFN134" s="19"/>
      <c r="UFO134" s="19"/>
      <c r="UFP134" s="19"/>
      <c r="UFQ134" s="19"/>
      <c r="UFR134" s="19"/>
      <c r="UFS134" s="19"/>
      <c r="UFT134" s="19"/>
      <c r="UFU134" s="19"/>
      <c r="UFV134" s="19"/>
      <c r="UFW134" s="19"/>
      <c r="UFX134" s="19"/>
      <c r="UFY134" s="19"/>
      <c r="UFZ134" s="19"/>
      <c r="UGA134" s="19"/>
      <c r="UGB134" s="19"/>
      <c r="UGC134" s="19"/>
      <c r="UGD134" s="19"/>
      <c r="UGE134" s="19"/>
      <c r="UGF134" s="19"/>
      <c r="UGG134" s="19"/>
      <c r="UGH134" s="19"/>
      <c r="UGI134" s="19"/>
      <c r="UGJ134" s="19"/>
      <c r="UGK134" s="19"/>
      <c r="UGL134" s="19"/>
      <c r="UGM134" s="19"/>
      <c r="UGN134" s="19"/>
      <c r="UGO134" s="19"/>
      <c r="UGP134" s="19"/>
      <c r="UGQ134" s="19"/>
      <c r="UGR134" s="19"/>
      <c r="UGS134" s="19"/>
      <c r="UGT134" s="19"/>
      <c r="UGU134" s="19"/>
      <c r="UGV134" s="19"/>
      <c r="UGW134" s="19"/>
      <c r="UGX134" s="19"/>
      <c r="UGY134" s="19"/>
      <c r="UGZ134" s="19"/>
      <c r="UHA134" s="19"/>
      <c r="UHB134" s="19"/>
      <c r="UHC134" s="19"/>
      <c r="UHD134" s="19"/>
      <c r="UHE134" s="19"/>
      <c r="UHF134" s="19"/>
      <c r="UHG134" s="19"/>
      <c r="UHH134" s="19"/>
      <c r="UHI134" s="19"/>
      <c r="UHJ134" s="19"/>
      <c r="UHK134" s="19"/>
      <c r="UHL134" s="19"/>
      <c r="UHM134" s="19"/>
      <c r="UHN134" s="19"/>
      <c r="UHO134" s="19"/>
      <c r="UHP134" s="19"/>
      <c r="UHQ134" s="19"/>
      <c r="UHR134" s="19"/>
      <c r="UHS134" s="19"/>
      <c r="UHT134" s="19"/>
      <c r="UHU134" s="19"/>
      <c r="UHV134" s="19"/>
      <c r="UHW134" s="19"/>
      <c r="UHX134" s="19"/>
      <c r="UHY134" s="19"/>
      <c r="UHZ134" s="19"/>
      <c r="UIA134" s="19"/>
      <c r="UIB134" s="19"/>
      <c r="UIC134" s="19"/>
      <c r="UID134" s="19"/>
      <c r="UIE134" s="19"/>
      <c r="UIF134" s="19"/>
      <c r="UIG134" s="19"/>
      <c r="UIH134" s="19"/>
      <c r="UII134" s="19"/>
      <c r="UIJ134" s="19"/>
      <c r="UIK134" s="19"/>
      <c r="UIL134" s="19"/>
      <c r="UIM134" s="19"/>
      <c r="UIN134" s="19"/>
      <c r="UIO134" s="19"/>
      <c r="UIP134" s="19"/>
      <c r="UIQ134" s="19"/>
      <c r="UIR134" s="19"/>
      <c r="UIS134" s="19"/>
      <c r="UIT134" s="19"/>
      <c r="UIU134" s="19"/>
      <c r="UIV134" s="19"/>
      <c r="UIW134" s="19"/>
      <c r="UIX134" s="19"/>
      <c r="UIY134" s="19"/>
      <c r="UIZ134" s="19"/>
      <c r="UJA134" s="19"/>
      <c r="UJB134" s="19"/>
      <c r="UJC134" s="19"/>
      <c r="UJD134" s="19"/>
      <c r="UJE134" s="19"/>
      <c r="UJF134" s="19"/>
      <c r="UJG134" s="19"/>
      <c r="UJH134" s="19"/>
      <c r="UJI134" s="19"/>
      <c r="UJJ134" s="19"/>
      <c r="UJK134" s="19"/>
      <c r="UJL134" s="19"/>
      <c r="UJM134" s="19"/>
      <c r="UJN134" s="19"/>
      <c r="UJO134" s="19"/>
      <c r="UJP134" s="19"/>
      <c r="UJQ134" s="19"/>
      <c r="UJR134" s="19"/>
      <c r="UJS134" s="19"/>
      <c r="UJT134" s="19"/>
      <c r="UJU134" s="19"/>
      <c r="UJV134" s="19"/>
      <c r="UJW134" s="19"/>
      <c r="UJX134" s="19"/>
      <c r="UJY134" s="19"/>
      <c r="UJZ134" s="19"/>
      <c r="UKA134" s="19"/>
      <c r="UKB134" s="19"/>
      <c r="UKC134" s="19"/>
      <c r="UKD134" s="19"/>
      <c r="UKE134" s="19"/>
      <c r="UKF134" s="19"/>
      <c r="UKG134" s="19"/>
      <c r="UKH134" s="19"/>
      <c r="UKI134" s="19"/>
      <c r="UKJ134" s="19"/>
      <c r="UKK134" s="19"/>
      <c r="UKL134" s="19"/>
      <c r="UKM134" s="19"/>
      <c r="UKN134" s="19"/>
      <c r="UKO134" s="19"/>
      <c r="UKP134" s="19"/>
      <c r="UKQ134" s="19"/>
      <c r="UKR134" s="19"/>
      <c r="UKS134" s="19"/>
      <c r="UKT134" s="19"/>
      <c r="UKU134" s="19"/>
      <c r="UKV134" s="19"/>
      <c r="UKW134" s="19"/>
      <c r="UKX134" s="19"/>
      <c r="UKY134" s="19"/>
      <c r="UKZ134" s="19"/>
      <c r="ULA134" s="19"/>
      <c r="ULB134" s="19"/>
      <c r="ULC134" s="19"/>
      <c r="ULD134" s="19"/>
      <c r="ULE134" s="19"/>
      <c r="ULF134" s="19"/>
      <c r="ULG134" s="19"/>
      <c r="ULH134" s="19"/>
      <c r="ULI134" s="19"/>
      <c r="ULJ134" s="19"/>
      <c r="ULK134" s="19"/>
      <c r="ULL134" s="19"/>
      <c r="ULM134" s="19"/>
      <c r="ULN134" s="19"/>
      <c r="ULO134" s="19"/>
      <c r="ULP134" s="19"/>
      <c r="ULQ134" s="19"/>
      <c r="ULR134" s="19"/>
      <c r="ULS134" s="19"/>
      <c r="ULT134" s="19"/>
      <c r="ULU134" s="19"/>
      <c r="ULV134" s="19"/>
      <c r="ULW134" s="19"/>
      <c r="ULX134" s="19"/>
      <c r="ULY134" s="19"/>
      <c r="ULZ134" s="19"/>
      <c r="UMA134" s="19"/>
      <c r="UMB134" s="19"/>
      <c r="UMC134" s="19"/>
      <c r="UMD134" s="19"/>
      <c r="UME134" s="19"/>
      <c r="UMF134" s="19"/>
      <c r="UMG134" s="19"/>
      <c r="UMH134" s="19"/>
      <c r="UMI134" s="19"/>
      <c r="UMJ134" s="19"/>
      <c r="UMK134" s="19"/>
      <c r="UML134" s="19"/>
      <c r="UMM134" s="19"/>
      <c r="UMN134" s="19"/>
      <c r="UMO134" s="19"/>
      <c r="UMP134" s="19"/>
      <c r="UMQ134" s="19"/>
      <c r="UMR134" s="19"/>
      <c r="UMS134" s="19"/>
      <c r="UMT134" s="19"/>
      <c r="UMU134" s="19"/>
      <c r="UMV134" s="19"/>
      <c r="UMW134" s="19"/>
      <c r="UMX134" s="19"/>
      <c r="UMY134" s="19"/>
      <c r="UMZ134" s="19"/>
      <c r="UNA134" s="19"/>
      <c r="UNB134" s="19"/>
      <c r="UNC134" s="19"/>
      <c r="UND134" s="19"/>
      <c r="UNE134" s="19"/>
      <c r="UNF134" s="19"/>
      <c r="UNG134" s="19"/>
      <c r="UNH134" s="19"/>
      <c r="UNI134" s="19"/>
      <c r="UNJ134" s="19"/>
      <c r="UNK134" s="19"/>
      <c r="UNL134" s="19"/>
      <c r="UNM134" s="19"/>
      <c r="UNN134" s="19"/>
      <c r="UNO134" s="19"/>
      <c r="UNP134" s="19"/>
      <c r="UNQ134" s="19"/>
      <c r="UNR134" s="19"/>
      <c r="UNS134" s="19"/>
      <c r="UNT134" s="19"/>
      <c r="UNU134" s="19"/>
      <c r="UNV134" s="19"/>
      <c r="UNW134" s="19"/>
      <c r="UNX134" s="19"/>
      <c r="UNY134" s="19"/>
      <c r="UNZ134" s="19"/>
      <c r="UOA134" s="19"/>
      <c r="UOB134" s="19"/>
      <c r="UOC134" s="19"/>
      <c r="UOD134" s="19"/>
      <c r="UOE134" s="19"/>
      <c r="UOF134" s="19"/>
      <c r="UOG134" s="19"/>
      <c r="UOH134" s="19"/>
      <c r="UOI134" s="19"/>
      <c r="UOJ134" s="19"/>
      <c r="UOK134" s="19"/>
      <c r="UOL134" s="19"/>
      <c r="UOM134" s="19"/>
      <c r="UON134" s="19"/>
      <c r="UOO134" s="19"/>
      <c r="UOP134" s="19"/>
      <c r="UOQ134" s="19"/>
      <c r="UOR134" s="19"/>
      <c r="UOS134" s="19"/>
      <c r="UOT134" s="19"/>
      <c r="UOU134" s="19"/>
      <c r="UOV134" s="19"/>
      <c r="UOW134" s="19"/>
      <c r="UOX134" s="19"/>
      <c r="UOY134" s="19"/>
      <c r="UOZ134" s="19"/>
      <c r="UPA134" s="19"/>
      <c r="UPB134" s="19"/>
      <c r="UPC134" s="19"/>
      <c r="UPD134" s="19"/>
      <c r="UPE134" s="19"/>
      <c r="UPF134" s="19"/>
      <c r="UPG134" s="19"/>
      <c r="UPH134" s="19"/>
      <c r="UPI134" s="19"/>
      <c r="UPJ134" s="19"/>
      <c r="UPK134" s="19"/>
      <c r="UPL134" s="19"/>
      <c r="UPM134" s="19"/>
      <c r="UPN134" s="19"/>
      <c r="UPO134" s="19"/>
      <c r="UPP134" s="19"/>
      <c r="UPQ134" s="19"/>
      <c r="UPR134" s="19"/>
      <c r="UPS134" s="19"/>
      <c r="UPT134" s="19"/>
      <c r="UPU134" s="19"/>
      <c r="UPV134" s="19"/>
      <c r="UPW134" s="19"/>
      <c r="UPX134" s="19"/>
      <c r="UPY134" s="19"/>
      <c r="UPZ134" s="19"/>
      <c r="UQA134" s="19"/>
      <c r="UQB134" s="19"/>
      <c r="UQC134" s="19"/>
      <c r="UQD134" s="19"/>
      <c r="UQE134" s="19"/>
      <c r="UQF134" s="19"/>
      <c r="UQG134" s="19"/>
      <c r="UQH134" s="19"/>
      <c r="UQI134" s="19"/>
      <c r="UQJ134" s="19"/>
      <c r="UQK134" s="19"/>
      <c r="UQL134" s="19"/>
      <c r="UQM134" s="19"/>
      <c r="UQN134" s="19"/>
      <c r="UQO134" s="19"/>
      <c r="UQP134" s="19"/>
      <c r="UQQ134" s="19"/>
      <c r="UQR134" s="19"/>
      <c r="UQS134" s="19"/>
      <c r="UQT134" s="19"/>
      <c r="UQU134" s="19"/>
      <c r="UQV134" s="19"/>
      <c r="UQW134" s="19"/>
      <c r="UQX134" s="19"/>
      <c r="UQY134" s="19"/>
      <c r="UQZ134" s="19"/>
      <c r="URA134" s="19"/>
      <c r="URB134" s="19"/>
      <c r="URC134" s="19"/>
      <c r="URD134" s="19"/>
      <c r="URE134" s="19"/>
      <c r="URF134" s="19"/>
      <c r="URG134" s="19"/>
      <c r="URH134" s="19"/>
      <c r="URI134" s="19"/>
      <c r="URJ134" s="19"/>
      <c r="URK134" s="19"/>
      <c r="URL134" s="19"/>
      <c r="URM134" s="19"/>
      <c r="URN134" s="19"/>
      <c r="URO134" s="19"/>
      <c r="URP134" s="19"/>
      <c r="URQ134" s="19"/>
      <c r="URR134" s="19"/>
      <c r="URS134" s="19"/>
      <c r="URT134" s="19"/>
      <c r="URU134" s="19"/>
      <c r="URV134" s="19"/>
      <c r="URW134" s="19"/>
      <c r="URX134" s="19"/>
      <c r="URY134" s="19"/>
      <c r="URZ134" s="19"/>
      <c r="USA134" s="19"/>
      <c r="USB134" s="19"/>
      <c r="USC134" s="19"/>
      <c r="USD134" s="19"/>
      <c r="USE134" s="19"/>
      <c r="USF134" s="19"/>
      <c r="USG134" s="19"/>
      <c r="USH134" s="19"/>
      <c r="USI134" s="19"/>
      <c r="USJ134" s="19"/>
      <c r="USK134" s="19"/>
      <c r="USL134" s="19"/>
      <c r="USM134" s="19"/>
      <c r="USN134" s="19"/>
      <c r="USO134" s="19"/>
      <c r="USP134" s="19"/>
      <c r="USQ134" s="19"/>
      <c r="USR134" s="19"/>
      <c r="USS134" s="19"/>
      <c r="UST134" s="19"/>
      <c r="USU134" s="19"/>
      <c r="USV134" s="19"/>
      <c r="USW134" s="19"/>
      <c r="USX134" s="19"/>
      <c r="USY134" s="19"/>
      <c r="USZ134" s="19"/>
      <c r="UTA134" s="19"/>
      <c r="UTB134" s="19"/>
      <c r="UTC134" s="19"/>
      <c r="UTD134" s="19"/>
      <c r="UTE134" s="19"/>
      <c r="UTF134" s="19"/>
      <c r="UTG134" s="19"/>
      <c r="UTH134" s="19"/>
      <c r="UTI134" s="19"/>
      <c r="UTJ134" s="19"/>
      <c r="UTK134" s="19"/>
      <c r="UTL134" s="19"/>
      <c r="UTM134" s="19"/>
      <c r="UTN134" s="19"/>
      <c r="UTO134" s="19"/>
      <c r="UTP134" s="19"/>
      <c r="UTQ134" s="19"/>
      <c r="UTR134" s="19"/>
      <c r="UTS134" s="19"/>
      <c r="UTT134" s="19"/>
      <c r="UTU134" s="19"/>
      <c r="UTV134" s="19"/>
      <c r="UTW134" s="19"/>
      <c r="UTX134" s="19"/>
      <c r="UTY134" s="19"/>
      <c r="UTZ134" s="19"/>
      <c r="UUA134" s="19"/>
      <c r="UUB134" s="19"/>
      <c r="UUC134" s="19"/>
      <c r="UUD134" s="19"/>
      <c r="UUE134" s="19"/>
      <c r="UUF134" s="19"/>
      <c r="UUG134" s="19"/>
      <c r="UUH134" s="19"/>
      <c r="UUI134" s="19"/>
      <c r="UUJ134" s="19"/>
      <c r="UUK134" s="19"/>
      <c r="UUL134" s="19"/>
      <c r="UUM134" s="19"/>
      <c r="UUN134" s="19"/>
      <c r="UUO134" s="19"/>
      <c r="UUP134" s="19"/>
      <c r="UUQ134" s="19"/>
      <c r="UUR134" s="19"/>
      <c r="UUS134" s="19"/>
      <c r="UUT134" s="19"/>
      <c r="UUU134" s="19"/>
      <c r="UUV134" s="19"/>
      <c r="UUW134" s="19"/>
      <c r="UUX134" s="19"/>
      <c r="UUY134" s="19"/>
      <c r="UUZ134" s="19"/>
      <c r="UVA134" s="19"/>
      <c r="UVB134" s="19"/>
      <c r="UVC134" s="19"/>
      <c r="UVD134" s="19"/>
      <c r="UVE134" s="19"/>
      <c r="UVF134" s="19"/>
      <c r="UVG134" s="19"/>
      <c r="UVH134" s="19"/>
      <c r="UVI134" s="19"/>
      <c r="UVJ134" s="19"/>
      <c r="UVK134" s="19"/>
      <c r="UVL134" s="19"/>
      <c r="UVM134" s="19"/>
      <c r="UVN134" s="19"/>
      <c r="UVO134" s="19"/>
      <c r="UVP134" s="19"/>
      <c r="UVQ134" s="19"/>
      <c r="UVR134" s="19"/>
      <c r="UVS134" s="19"/>
      <c r="UVT134" s="19"/>
      <c r="UVU134" s="19"/>
      <c r="UVV134" s="19"/>
      <c r="UVW134" s="19"/>
      <c r="UVX134" s="19"/>
      <c r="UVY134" s="19"/>
      <c r="UVZ134" s="19"/>
      <c r="UWA134" s="19"/>
      <c r="UWB134" s="19"/>
      <c r="UWC134" s="19"/>
      <c r="UWD134" s="19"/>
      <c r="UWE134" s="19"/>
      <c r="UWF134" s="19"/>
      <c r="UWG134" s="19"/>
      <c r="UWH134" s="19"/>
      <c r="UWI134" s="19"/>
      <c r="UWJ134" s="19"/>
      <c r="UWK134" s="19"/>
      <c r="UWL134" s="19"/>
      <c r="UWM134" s="19"/>
      <c r="UWN134" s="19"/>
      <c r="UWO134" s="19"/>
      <c r="UWP134" s="19"/>
      <c r="UWQ134" s="19"/>
      <c r="UWR134" s="19"/>
      <c r="UWS134" s="19"/>
      <c r="UWT134" s="19"/>
      <c r="UWU134" s="19"/>
      <c r="UWV134" s="19"/>
      <c r="UWW134" s="19"/>
      <c r="UWX134" s="19"/>
      <c r="UWY134" s="19"/>
      <c r="UWZ134" s="19"/>
      <c r="UXA134" s="19"/>
      <c r="UXB134" s="19"/>
      <c r="UXC134" s="19"/>
      <c r="UXD134" s="19"/>
      <c r="UXE134" s="19"/>
      <c r="UXF134" s="19"/>
      <c r="UXG134" s="19"/>
      <c r="UXH134" s="19"/>
      <c r="UXI134" s="19"/>
      <c r="UXJ134" s="19"/>
      <c r="UXK134" s="19"/>
      <c r="UXL134" s="19"/>
      <c r="UXM134" s="19"/>
      <c r="UXN134" s="19"/>
      <c r="UXO134" s="19"/>
      <c r="UXP134" s="19"/>
      <c r="UXQ134" s="19"/>
      <c r="UXR134" s="19"/>
      <c r="UXS134" s="19"/>
      <c r="UXT134" s="19"/>
      <c r="UXU134" s="19"/>
      <c r="UXV134" s="19"/>
      <c r="UXW134" s="19"/>
      <c r="UXX134" s="19"/>
      <c r="UXY134" s="19"/>
      <c r="UXZ134" s="19"/>
      <c r="UYA134" s="19"/>
      <c r="UYB134" s="19"/>
      <c r="UYC134" s="19"/>
      <c r="UYD134" s="19"/>
      <c r="UYE134" s="19"/>
      <c r="UYF134" s="19"/>
      <c r="UYG134" s="19"/>
      <c r="UYH134" s="19"/>
      <c r="UYI134" s="19"/>
      <c r="UYJ134" s="19"/>
      <c r="UYK134" s="19"/>
      <c r="UYL134" s="19"/>
      <c r="UYM134" s="19"/>
      <c r="UYN134" s="19"/>
      <c r="UYO134" s="19"/>
      <c r="UYP134" s="19"/>
      <c r="UYQ134" s="19"/>
      <c r="UYR134" s="19"/>
      <c r="UYS134" s="19"/>
      <c r="UYT134" s="19"/>
      <c r="UYU134" s="19"/>
      <c r="UYV134" s="19"/>
      <c r="UYW134" s="19"/>
      <c r="UYX134" s="19"/>
      <c r="UYY134" s="19"/>
      <c r="UYZ134" s="19"/>
      <c r="UZA134" s="19"/>
      <c r="UZB134" s="19"/>
      <c r="UZC134" s="19"/>
      <c r="UZD134" s="19"/>
      <c r="UZE134" s="19"/>
      <c r="UZF134" s="19"/>
      <c r="UZG134" s="19"/>
      <c r="UZH134" s="19"/>
      <c r="UZI134" s="19"/>
      <c r="UZJ134" s="19"/>
      <c r="UZK134" s="19"/>
      <c r="UZL134" s="19"/>
      <c r="UZM134" s="19"/>
      <c r="UZN134" s="19"/>
      <c r="UZO134" s="19"/>
      <c r="UZP134" s="19"/>
      <c r="UZQ134" s="19"/>
      <c r="UZR134" s="19"/>
      <c r="UZS134" s="19"/>
      <c r="UZT134" s="19"/>
      <c r="UZU134" s="19"/>
      <c r="UZV134" s="19"/>
      <c r="UZW134" s="19"/>
      <c r="UZX134" s="19"/>
      <c r="UZY134" s="19"/>
      <c r="UZZ134" s="19"/>
      <c r="VAA134" s="19"/>
      <c r="VAB134" s="19"/>
      <c r="VAC134" s="19"/>
      <c r="VAD134" s="19"/>
      <c r="VAE134" s="19"/>
      <c r="VAF134" s="19"/>
      <c r="VAG134" s="19"/>
      <c r="VAH134" s="19"/>
      <c r="VAI134" s="19"/>
      <c r="VAJ134" s="19"/>
      <c r="VAK134" s="19"/>
      <c r="VAL134" s="19"/>
      <c r="VAM134" s="19"/>
      <c r="VAN134" s="19"/>
      <c r="VAO134" s="19"/>
      <c r="VAP134" s="19"/>
      <c r="VAQ134" s="19"/>
      <c r="VAR134" s="19"/>
      <c r="VAS134" s="19"/>
      <c r="VAT134" s="19"/>
      <c r="VAU134" s="19"/>
      <c r="VAV134" s="19"/>
      <c r="VAW134" s="19"/>
      <c r="VAX134" s="19"/>
      <c r="VAY134" s="19"/>
      <c r="VAZ134" s="19"/>
      <c r="VBA134" s="19"/>
      <c r="VBB134" s="19"/>
      <c r="VBC134" s="19"/>
      <c r="VBD134" s="19"/>
      <c r="VBE134" s="19"/>
      <c r="VBF134" s="19"/>
      <c r="VBG134" s="19"/>
      <c r="VBH134" s="19"/>
      <c r="VBI134" s="19"/>
      <c r="VBJ134" s="19"/>
      <c r="VBK134" s="19"/>
      <c r="VBL134" s="19"/>
      <c r="VBM134" s="19"/>
      <c r="VBN134" s="19"/>
      <c r="VBO134" s="19"/>
      <c r="VBP134" s="19"/>
      <c r="VBQ134" s="19"/>
      <c r="VBR134" s="19"/>
      <c r="VBS134" s="19"/>
      <c r="VBT134" s="19"/>
      <c r="VBU134" s="19"/>
      <c r="VBV134" s="19"/>
      <c r="VBW134" s="19"/>
      <c r="VBX134" s="19"/>
      <c r="VBY134" s="19"/>
      <c r="VBZ134" s="19"/>
      <c r="VCA134" s="19"/>
      <c r="VCB134" s="19"/>
      <c r="VCC134" s="19"/>
      <c r="VCD134" s="19"/>
      <c r="VCE134" s="19"/>
      <c r="VCF134" s="19"/>
      <c r="VCG134" s="19"/>
      <c r="VCH134" s="19"/>
      <c r="VCI134" s="19"/>
      <c r="VCJ134" s="19"/>
      <c r="VCK134" s="19"/>
      <c r="VCL134" s="19"/>
      <c r="VCM134" s="19"/>
      <c r="VCN134" s="19"/>
      <c r="VCO134" s="19"/>
      <c r="VCP134" s="19"/>
      <c r="VCQ134" s="19"/>
      <c r="VCR134" s="19"/>
      <c r="VCS134" s="19"/>
      <c r="VCT134" s="19"/>
      <c r="VCU134" s="19"/>
      <c r="VCV134" s="19"/>
      <c r="VCW134" s="19"/>
      <c r="VCX134" s="19"/>
      <c r="VCY134" s="19"/>
      <c r="VCZ134" s="19"/>
      <c r="VDA134" s="19"/>
      <c r="VDB134" s="19"/>
      <c r="VDC134" s="19"/>
      <c r="VDD134" s="19"/>
      <c r="VDE134" s="19"/>
      <c r="VDF134" s="19"/>
      <c r="VDG134" s="19"/>
      <c r="VDH134" s="19"/>
      <c r="VDI134" s="19"/>
      <c r="VDJ134" s="19"/>
      <c r="VDK134" s="19"/>
      <c r="VDL134" s="19"/>
      <c r="VDM134" s="19"/>
      <c r="VDN134" s="19"/>
      <c r="VDO134" s="19"/>
      <c r="VDP134" s="19"/>
      <c r="VDQ134" s="19"/>
      <c r="VDR134" s="19"/>
      <c r="VDS134" s="19"/>
      <c r="VDT134" s="19"/>
      <c r="VDU134" s="19"/>
      <c r="VDV134" s="19"/>
      <c r="VDW134" s="19"/>
      <c r="VDX134" s="19"/>
      <c r="VDY134" s="19"/>
      <c r="VDZ134" s="19"/>
      <c r="VEA134" s="19"/>
      <c r="VEB134" s="19"/>
      <c r="VEC134" s="19"/>
      <c r="VED134" s="19"/>
      <c r="VEE134" s="19"/>
      <c r="VEF134" s="19"/>
      <c r="VEG134" s="19"/>
      <c r="VEH134" s="19"/>
      <c r="VEI134" s="19"/>
      <c r="VEJ134" s="19"/>
      <c r="VEK134" s="19"/>
      <c r="VEL134" s="19"/>
      <c r="VEM134" s="19"/>
      <c r="VEN134" s="19"/>
      <c r="VEO134" s="19"/>
      <c r="VEP134" s="19"/>
      <c r="VEQ134" s="19"/>
      <c r="VER134" s="19"/>
      <c r="VES134" s="19"/>
      <c r="VET134" s="19"/>
      <c r="VEU134" s="19"/>
      <c r="VEV134" s="19"/>
      <c r="VEW134" s="19"/>
      <c r="VEX134" s="19"/>
      <c r="VEY134" s="19"/>
      <c r="VEZ134" s="19"/>
      <c r="VFA134" s="19"/>
      <c r="VFB134" s="19"/>
      <c r="VFC134" s="19"/>
      <c r="VFD134" s="19"/>
      <c r="VFE134" s="19"/>
      <c r="VFF134" s="19"/>
      <c r="VFG134" s="19"/>
      <c r="VFH134" s="19"/>
      <c r="VFI134" s="19"/>
      <c r="VFJ134" s="19"/>
      <c r="VFK134" s="19"/>
      <c r="VFL134" s="19"/>
      <c r="VFM134" s="19"/>
      <c r="VFN134" s="19"/>
      <c r="VFO134" s="19"/>
      <c r="VFP134" s="19"/>
      <c r="VFQ134" s="19"/>
      <c r="VFR134" s="19"/>
      <c r="VFS134" s="19"/>
      <c r="VFT134" s="19"/>
      <c r="VFU134" s="19"/>
      <c r="VFV134" s="19"/>
      <c r="VFW134" s="19"/>
      <c r="VFX134" s="19"/>
      <c r="VFY134" s="19"/>
      <c r="VFZ134" s="19"/>
      <c r="VGA134" s="19"/>
      <c r="VGB134" s="19"/>
      <c r="VGC134" s="19"/>
      <c r="VGD134" s="19"/>
      <c r="VGE134" s="19"/>
      <c r="VGF134" s="19"/>
      <c r="VGG134" s="19"/>
      <c r="VGH134" s="19"/>
      <c r="VGI134" s="19"/>
      <c r="VGJ134" s="19"/>
      <c r="VGK134" s="19"/>
      <c r="VGL134" s="19"/>
      <c r="VGM134" s="19"/>
      <c r="VGN134" s="19"/>
      <c r="VGO134" s="19"/>
      <c r="VGP134" s="19"/>
      <c r="VGQ134" s="19"/>
      <c r="VGR134" s="19"/>
      <c r="VGS134" s="19"/>
      <c r="VGT134" s="19"/>
      <c r="VGU134" s="19"/>
      <c r="VGV134" s="19"/>
      <c r="VGW134" s="19"/>
      <c r="VGX134" s="19"/>
      <c r="VGY134" s="19"/>
      <c r="VGZ134" s="19"/>
      <c r="VHA134" s="19"/>
      <c r="VHB134" s="19"/>
      <c r="VHC134" s="19"/>
      <c r="VHD134" s="19"/>
      <c r="VHE134" s="19"/>
      <c r="VHF134" s="19"/>
      <c r="VHG134" s="19"/>
      <c r="VHH134" s="19"/>
      <c r="VHI134" s="19"/>
      <c r="VHJ134" s="19"/>
      <c r="VHK134" s="19"/>
      <c r="VHL134" s="19"/>
      <c r="VHM134" s="19"/>
      <c r="VHN134" s="19"/>
      <c r="VHO134" s="19"/>
      <c r="VHP134" s="19"/>
      <c r="VHQ134" s="19"/>
      <c r="VHR134" s="19"/>
      <c r="VHS134" s="19"/>
      <c r="VHT134" s="19"/>
      <c r="VHU134" s="19"/>
      <c r="VHV134" s="19"/>
      <c r="VHW134" s="19"/>
      <c r="VHX134" s="19"/>
      <c r="VHY134" s="19"/>
      <c r="VHZ134" s="19"/>
      <c r="VIA134" s="19"/>
      <c r="VIB134" s="19"/>
      <c r="VIC134" s="19"/>
      <c r="VID134" s="19"/>
      <c r="VIE134" s="19"/>
      <c r="VIF134" s="19"/>
      <c r="VIG134" s="19"/>
      <c r="VIH134" s="19"/>
      <c r="VII134" s="19"/>
      <c r="VIJ134" s="19"/>
      <c r="VIK134" s="19"/>
      <c r="VIL134" s="19"/>
      <c r="VIM134" s="19"/>
      <c r="VIN134" s="19"/>
      <c r="VIO134" s="19"/>
      <c r="VIP134" s="19"/>
      <c r="VIQ134" s="19"/>
      <c r="VIR134" s="19"/>
      <c r="VIS134" s="19"/>
      <c r="VIT134" s="19"/>
      <c r="VIU134" s="19"/>
      <c r="VIV134" s="19"/>
      <c r="VIW134" s="19"/>
      <c r="VIX134" s="19"/>
      <c r="VIY134" s="19"/>
      <c r="VIZ134" s="19"/>
      <c r="VJA134" s="19"/>
      <c r="VJB134" s="19"/>
      <c r="VJC134" s="19"/>
      <c r="VJD134" s="19"/>
      <c r="VJE134" s="19"/>
      <c r="VJF134" s="19"/>
      <c r="VJG134" s="19"/>
      <c r="VJH134" s="19"/>
      <c r="VJI134" s="19"/>
      <c r="VJJ134" s="19"/>
      <c r="VJK134" s="19"/>
      <c r="VJL134" s="19"/>
      <c r="VJM134" s="19"/>
      <c r="VJN134" s="19"/>
      <c r="VJO134" s="19"/>
      <c r="VJP134" s="19"/>
      <c r="VJQ134" s="19"/>
      <c r="VJR134" s="19"/>
      <c r="VJS134" s="19"/>
      <c r="VJT134" s="19"/>
      <c r="VJU134" s="19"/>
      <c r="VJV134" s="19"/>
      <c r="VJW134" s="19"/>
      <c r="VJX134" s="19"/>
      <c r="VJY134" s="19"/>
      <c r="VJZ134" s="19"/>
      <c r="VKA134" s="19"/>
      <c r="VKB134" s="19"/>
      <c r="VKC134" s="19"/>
      <c r="VKD134" s="19"/>
      <c r="VKE134" s="19"/>
      <c r="VKF134" s="19"/>
      <c r="VKG134" s="19"/>
      <c r="VKH134" s="19"/>
      <c r="VKI134" s="19"/>
      <c r="VKJ134" s="19"/>
      <c r="VKK134" s="19"/>
      <c r="VKL134" s="19"/>
      <c r="VKM134" s="19"/>
      <c r="VKN134" s="19"/>
      <c r="VKO134" s="19"/>
      <c r="VKP134" s="19"/>
      <c r="VKQ134" s="19"/>
      <c r="VKR134" s="19"/>
      <c r="VKS134" s="19"/>
      <c r="VKT134" s="19"/>
      <c r="VKU134" s="19"/>
      <c r="VKV134" s="19"/>
      <c r="VKW134" s="19"/>
      <c r="VKX134" s="19"/>
      <c r="VKY134" s="19"/>
      <c r="VKZ134" s="19"/>
      <c r="VLA134" s="19"/>
      <c r="VLB134" s="19"/>
      <c r="VLC134" s="19"/>
      <c r="VLD134" s="19"/>
      <c r="VLE134" s="19"/>
      <c r="VLF134" s="19"/>
      <c r="VLG134" s="19"/>
      <c r="VLH134" s="19"/>
      <c r="VLI134" s="19"/>
      <c r="VLJ134" s="19"/>
      <c r="VLK134" s="19"/>
      <c r="VLL134" s="19"/>
      <c r="VLM134" s="19"/>
      <c r="VLN134" s="19"/>
      <c r="VLO134" s="19"/>
      <c r="VLP134" s="19"/>
      <c r="VLQ134" s="19"/>
      <c r="VLR134" s="19"/>
      <c r="VLS134" s="19"/>
      <c r="VLT134" s="19"/>
      <c r="VLU134" s="19"/>
      <c r="VLV134" s="19"/>
      <c r="VLW134" s="19"/>
      <c r="VLX134" s="19"/>
      <c r="VLY134" s="19"/>
      <c r="VLZ134" s="19"/>
      <c r="VMA134" s="19"/>
      <c r="VMB134" s="19"/>
      <c r="VMC134" s="19"/>
      <c r="VMD134" s="19"/>
      <c r="VME134" s="19"/>
      <c r="VMF134" s="19"/>
      <c r="VMG134" s="19"/>
      <c r="VMH134" s="19"/>
      <c r="VMI134" s="19"/>
      <c r="VMJ134" s="19"/>
      <c r="VMK134" s="19"/>
      <c r="VML134" s="19"/>
      <c r="VMM134" s="19"/>
      <c r="VMN134" s="19"/>
      <c r="VMO134" s="19"/>
      <c r="VMP134" s="19"/>
      <c r="VMQ134" s="19"/>
      <c r="VMR134" s="19"/>
      <c r="VMS134" s="19"/>
      <c r="VMT134" s="19"/>
      <c r="VMU134" s="19"/>
      <c r="VMV134" s="19"/>
      <c r="VMW134" s="19"/>
      <c r="VMX134" s="19"/>
      <c r="VMY134" s="19"/>
      <c r="VMZ134" s="19"/>
      <c r="VNA134" s="19"/>
      <c r="VNB134" s="19"/>
      <c r="VNC134" s="19"/>
      <c r="VND134" s="19"/>
      <c r="VNE134" s="19"/>
      <c r="VNF134" s="19"/>
      <c r="VNG134" s="19"/>
      <c r="VNH134" s="19"/>
      <c r="VNI134" s="19"/>
      <c r="VNJ134" s="19"/>
      <c r="VNK134" s="19"/>
      <c r="VNL134" s="19"/>
      <c r="VNM134" s="19"/>
      <c r="VNN134" s="19"/>
      <c r="VNO134" s="19"/>
      <c r="VNP134" s="19"/>
      <c r="VNQ134" s="19"/>
      <c r="VNR134" s="19"/>
      <c r="VNS134" s="19"/>
      <c r="VNT134" s="19"/>
      <c r="VNU134" s="19"/>
      <c r="VNV134" s="19"/>
      <c r="VNW134" s="19"/>
      <c r="VNX134" s="19"/>
      <c r="VNY134" s="19"/>
      <c r="VNZ134" s="19"/>
      <c r="VOA134" s="19"/>
      <c r="VOB134" s="19"/>
      <c r="VOC134" s="19"/>
      <c r="VOD134" s="19"/>
      <c r="VOE134" s="19"/>
      <c r="VOF134" s="19"/>
      <c r="VOG134" s="19"/>
      <c r="VOH134" s="19"/>
      <c r="VOI134" s="19"/>
      <c r="VOJ134" s="19"/>
      <c r="VOK134" s="19"/>
      <c r="VOL134" s="19"/>
      <c r="VOM134" s="19"/>
      <c r="VON134" s="19"/>
      <c r="VOO134" s="19"/>
      <c r="VOP134" s="19"/>
      <c r="VOQ134" s="19"/>
      <c r="VOR134" s="19"/>
      <c r="VOS134" s="19"/>
      <c r="VOT134" s="19"/>
      <c r="VOU134" s="19"/>
      <c r="VOV134" s="19"/>
      <c r="VOW134" s="19"/>
      <c r="VOX134" s="19"/>
      <c r="VOY134" s="19"/>
      <c r="VOZ134" s="19"/>
      <c r="VPA134" s="19"/>
      <c r="VPB134" s="19"/>
      <c r="VPC134" s="19"/>
      <c r="VPD134" s="19"/>
      <c r="VPE134" s="19"/>
      <c r="VPF134" s="19"/>
      <c r="VPG134" s="19"/>
      <c r="VPH134" s="19"/>
      <c r="VPI134" s="19"/>
      <c r="VPJ134" s="19"/>
      <c r="VPK134" s="19"/>
      <c r="VPL134" s="19"/>
      <c r="VPM134" s="19"/>
      <c r="VPN134" s="19"/>
      <c r="VPO134" s="19"/>
      <c r="VPP134" s="19"/>
      <c r="VPQ134" s="19"/>
      <c r="VPR134" s="19"/>
      <c r="VPS134" s="19"/>
      <c r="VPT134" s="19"/>
      <c r="VPU134" s="19"/>
      <c r="VPV134" s="19"/>
      <c r="VPW134" s="19"/>
      <c r="VPX134" s="19"/>
      <c r="VPY134" s="19"/>
      <c r="VPZ134" s="19"/>
      <c r="VQA134" s="19"/>
      <c r="VQB134" s="19"/>
      <c r="VQC134" s="19"/>
      <c r="VQD134" s="19"/>
      <c r="VQE134" s="19"/>
      <c r="VQF134" s="19"/>
      <c r="VQG134" s="19"/>
      <c r="VQH134" s="19"/>
      <c r="VQI134" s="19"/>
      <c r="VQJ134" s="19"/>
      <c r="VQK134" s="19"/>
      <c r="VQL134" s="19"/>
      <c r="VQM134" s="19"/>
      <c r="VQN134" s="19"/>
      <c r="VQO134" s="19"/>
      <c r="VQP134" s="19"/>
      <c r="VQQ134" s="19"/>
      <c r="VQR134" s="19"/>
      <c r="VQS134" s="19"/>
      <c r="VQT134" s="19"/>
      <c r="VQU134" s="19"/>
      <c r="VQV134" s="19"/>
      <c r="VQW134" s="19"/>
      <c r="VQX134" s="19"/>
      <c r="VQY134" s="19"/>
      <c r="VQZ134" s="19"/>
      <c r="VRA134" s="19"/>
      <c r="VRB134" s="19"/>
      <c r="VRC134" s="19"/>
      <c r="VRD134" s="19"/>
      <c r="VRE134" s="19"/>
      <c r="VRF134" s="19"/>
      <c r="VRG134" s="19"/>
      <c r="VRH134" s="19"/>
      <c r="VRI134" s="19"/>
      <c r="VRJ134" s="19"/>
      <c r="VRK134" s="19"/>
      <c r="VRL134" s="19"/>
      <c r="VRM134" s="19"/>
      <c r="VRN134" s="19"/>
      <c r="VRO134" s="19"/>
      <c r="VRP134" s="19"/>
      <c r="VRQ134" s="19"/>
      <c r="VRR134" s="19"/>
      <c r="VRS134" s="19"/>
      <c r="VRT134" s="19"/>
      <c r="VRU134" s="19"/>
      <c r="VRV134" s="19"/>
      <c r="VRW134" s="19"/>
      <c r="VRX134" s="19"/>
      <c r="VRY134" s="19"/>
      <c r="VRZ134" s="19"/>
      <c r="VSA134" s="19"/>
      <c r="VSB134" s="19"/>
      <c r="VSC134" s="19"/>
      <c r="VSD134" s="19"/>
      <c r="VSE134" s="19"/>
      <c r="VSF134" s="19"/>
      <c r="VSG134" s="19"/>
      <c r="VSH134" s="19"/>
      <c r="VSI134" s="19"/>
      <c r="VSJ134" s="19"/>
      <c r="VSK134" s="19"/>
      <c r="VSL134" s="19"/>
      <c r="VSM134" s="19"/>
      <c r="VSN134" s="19"/>
      <c r="VSO134" s="19"/>
      <c r="VSP134" s="19"/>
      <c r="VSQ134" s="19"/>
      <c r="VSR134" s="19"/>
      <c r="VSS134" s="19"/>
      <c r="VST134" s="19"/>
      <c r="VSU134" s="19"/>
      <c r="VSV134" s="19"/>
      <c r="VSW134" s="19"/>
      <c r="VSX134" s="19"/>
      <c r="VSY134" s="19"/>
      <c r="VSZ134" s="19"/>
      <c r="VTA134" s="19"/>
      <c r="VTB134" s="19"/>
      <c r="VTC134" s="19"/>
      <c r="VTD134" s="19"/>
      <c r="VTE134" s="19"/>
      <c r="VTF134" s="19"/>
      <c r="VTG134" s="19"/>
      <c r="VTH134" s="19"/>
      <c r="VTI134" s="19"/>
      <c r="VTJ134" s="19"/>
      <c r="VTK134" s="19"/>
      <c r="VTL134" s="19"/>
      <c r="VTM134" s="19"/>
      <c r="VTN134" s="19"/>
      <c r="VTO134" s="19"/>
      <c r="VTP134" s="19"/>
      <c r="VTQ134" s="19"/>
      <c r="VTR134" s="19"/>
      <c r="VTS134" s="19"/>
      <c r="VTT134" s="19"/>
      <c r="VTU134" s="19"/>
      <c r="VTV134" s="19"/>
      <c r="VTW134" s="19"/>
      <c r="VTX134" s="19"/>
      <c r="VTY134" s="19"/>
      <c r="VTZ134" s="19"/>
      <c r="VUA134" s="19"/>
      <c r="VUB134" s="19"/>
      <c r="VUC134" s="19"/>
      <c r="VUD134" s="19"/>
      <c r="VUE134" s="19"/>
      <c r="VUF134" s="19"/>
      <c r="VUG134" s="19"/>
      <c r="VUH134" s="19"/>
      <c r="VUI134" s="19"/>
      <c r="VUJ134" s="19"/>
      <c r="VUK134" s="19"/>
      <c r="VUL134" s="19"/>
      <c r="VUM134" s="19"/>
      <c r="VUN134" s="19"/>
      <c r="VUO134" s="19"/>
      <c r="VUP134" s="19"/>
      <c r="VUQ134" s="19"/>
      <c r="VUR134" s="19"/>
      <c r="VUS134" s="19"/>
      <c r="VUT134" s="19"/>
      <c r="VUU134" s="19"/>
      <c r="VUV134" s="19"/>
      <c r="VUW134" s="19"/>
      <c r="VUX134" s="19"/>
      <c r="VUY134" s="19"/>
      <c r="VUZ134" s="19"/>
      <c r="VVA134" s="19"/>
      <c r="VVB134" s="19"/>
      <c r="VVC134" s="19"/>
      <c r="VVD134" s="19"/>
      <c r="VVE134" s="19"/>
      <c r="VVF134" s="19"/>
      <c r="VVG134" s="19"/>
      <c r="VVH134" s="19"/>
      <c r="VVI134" s="19"/>
      <c r="VVJ134" s="19"/>
      <c r="VVK134" s="19"/>
      <c r="VVL134" s="19"/>
      <c r="VVM134" s="19"/>
      <c r="VVN134" s="19"/>
      <c r="VVO134" s="19"/>
      <c r="VVP134" s="19"/>
      <c r="VVQ134" s="19"/>
      <c r="VVR134" s="19"/>
      <c r="VVS134" s="19"/>
      <c r="VVT134" s="19"/>
      <c r="VVU134" s="19"/>
      <c r="VVV134" s="19"/>
      <c r="VVW134" s="19"/>
      <c r="VVX134" s="19"/>
      <c r="VVY134" s="19"/>
      <c r="VVZ134" s="19"/>
      <c r="VWA134" s="19"/>
      <c r="VWB134" s="19"/>
      <c r="VWC134" s="19"/>
      <c r="VWD134" s="19"/>
      <c r="VWE134" s="19"/>
      <c r="VWF134" s="19"/>
      <c r="VWG134" s="19"/>
      <c r="VWH134" s="19"/>
      <c r="VWI134" s="19"/>
      <c r="VWJ134" s="19"/>
      <c r="VWK134" s="19"/>
      <c r="VWL134" s="19"/>
      <c r="VWM134" s="19"/>
      <c r="VWN134" s="19"/>
      <c r="VWO134" s="19"/>
      <c r="VWP134" s="19"/>
      <c r="VWQ134" s="19"/>
      <c r="VWR134" s="19"/>
      <c r="VWS134" s="19"/>
      <c r="VWT134" s="19"/>
      <c r="VWU134" s="19"/>
      <c r="VWV134" s="19"/>
      <c r="VWW134" s="19"/>
      <c r="VWX134" s="19"/>
      <c r="VWY134" s="19"/>
      <c r="VWZ134" s="19"/>
      <c r="VXA134" s="19"/>
      <c r="VXB134" s="19"/>
      <c r="VXC134" s="19"/>
      <c r="VXD134" s="19"/>
      <c r="VXE134" s="19"/>
      <c r="VXF134" s="19"/>
      <c r="VXG134" s="19"/>
      <c r="VXH134" s="19"/>
      <c r="VXI134" s="19"/>
      <c r="VXJ134" s="19"/>
      <c r="VXK134" s="19"/>
      <c r="VXL134" s="19"/>
      <c r="VXM134" s="19"/>
      <c r="VXN134" s="19"/>
      <c r="VXO134" s="19"/>
      <c r="VXP134" s="19"/>
      <c r="VXQ134" s="19"/>
      <c r="VXR134" s="19"/>
      <c r="VXS134" s="19"/>
      <c r="VXT134" s="19"/>
      <c r="VXU134" s="19"/>
      <c r="VXV134" s="19"/>
      <c r="VXW134" s="19"/>
      <c r="VXX134" s="19"/>
      <c r="VXY134" s="19"/>
      <c r="VXZ134" s="19"/>
      <c r="VYA134" s="19"/>
      <c r="VYB134" s="19"/>
      <c r="VYC134" s="19"/>
      <c r="VYD134" s="19"/>
      <c r="VYE134" s="19"/>
      <c r="VYF134" s="19"/>
      <c r="VYG134" s="19"/>
      <c r="VYH134" s="19"/>
      <c r="VYI134" s="19"/>
      <c r="VYJ134" s="19"/>
      <c r="VYK134" s="19"/>
      <c r="VYL134" s="19"/>
      <c r="VYM134" s="19"/>
      <c r="VYN134" s="19"/>
      <c r="VYO134" s="19"/>
      <c r="VYP134" s="19"/>
      <c r="VYQ134" s="19"/>
      <c r="VYR134" s="19"/>
      <c r="VYS134" s="19"/>
      <c r="VYT134" s="19"/>
      <c r="VYU134" s="19"/>
      <c r="VYV134" s="19"/>
      <c r="VYW134" s="19"/>
      <c r="VYX134" s="19"/>
      <c r="VYY134" s="19"/>
      <c r="VYZ134" s="19"/>
      <c r="VZA134" s="19"/>
      <c r="VZB134" s="19"/>
      <c r="VZC134" s="19"/>
      <c r="VZD134" s="19"/>
      <c r="VZE134" s="19"/>
      <c r="VZF134" s="19"/>
      <c r="VZG134" s="19"/>
      <c r="VZH134" s="19"/>
      <c r="VZI134" s="19"/>
      <c r="VZJ134" s="19"/>
      <c r="VZK134" s="19"/>
      <c r="VZL134" s="19"/>
      <c r="VZM134" s="19"/>
      <c r="VZN134" s="19"/>
      <c r="VZO134" s="19"/>
      <c r="VZP134" s="19"/>
      <c r="VZQ134" s="19"/>
      <c r="VZR134" s="19"/>
      <c r="VZS134" s="19"/>
      <c r="VZT134" s="19"/>
      <c r="VZU134" s="19"/>
      <c r="VZV134" s="19"/>
      <c r="VZW134" s="19"/>
      <c r="VZX134" s="19"/>
      <c r="VZY134" s="19"/>
      <c r="VZZ134" s="19"/>
      <c r="WAA134" s="19"/>
      <c r="WAB134" s="19"/>
      <c r="WAC134" s="19"/>
      <c r="WAD134" s="19"/>
      <c r="WAE134" s="19"/>
      <c r="WAF134" s="19"/>
      <c r="WAG134" s="19"/>
      <c r="WAH134" s="19"/>
      <c r="WAI134" s="19"/>
      <c r="WAJ134" s="19"/>
      <c r="WAK134" s="19"/>
      <c r="WAL134" s="19"/>
      <c r="WAM134" s="19"/>
      <c r="WAN134" s="19"/>
      <c r="WAO134" s="19"/>
      <c r="WAP134" s="19"/>
      <c r="WAQ134" s="19"/>
      <c r="WAR134" s="19"/>
      <c r="WAS134" s="19"/>
      <c r="WAT134" s="19"/>
      <c r="WAU134" s="19"/>
      <c r="WAV134" s="19"/>
      <c r="WAW134" s="19"/>
      <c r="WAX134" s="19"/>
      <c r="WAY134" s="19"/>
      <c r="WAZ134" s="19"/>
      <c r="WBA134" s="19"/>
      <c r="WBB134" s="19"/>
      <c r="WBC134" s="19"/>
      <c r="WBD134" s="19"/>
      <c r="WBE134" s="19"/>
      <c r="WBF134" s="19"/>
      <c r="WBG134" s="19"/>
      <c r="WBH134" s="19"/>
      <c r="WBI134" s="19"/>
      <c r="WBJ134" s="19"/>
      <c r="WBK134" s="19"/>
      <c r="WBL134" s="19"/>
      <c r="WBM134" s="19"/>
      <c r="WBN134" s="19"/>
      <c r="WBO134" s="19"/>
      <c r="WBP134" s="19"/>
      <c r="WBQ134" s="19"/>
      <c r="WBR134" s="19"/>
      <c r="WBS134" s="19"/>
      <c r="WBT134" s="19"/>
      <c r="WBU134" s="19"/>
      <c r="WBV134" s="19"/>
      <c r="WBW134" s="19"/>
      <c r="WBX134" s="19"/>
      <c r="WBY134" s="19"/>
      <c r="WBZ134" s="19"/>
      <c r="WCA134" s="19"/>
      <c r="WCB134" s="19"/>
      <c r="WCC134" s="19"/>
      <c r="WCD134" s="19"/>
      <c r="WCE134" s="19"/>
      <c r="WCF134" s="19"/>
      <c r="WCG134" s="19"/>
      <c r="WCH134" s="19"/>
      <c r="WCI134" s="19"/>
      <c r="WCJ134" s="19"/>
      <c r="WCK134" s="19"/>
      <c r="WCL134" s="19"/>
      <c r="WCM134" s="19"/>
      <c r="WCN134" s="19"/>
      <c r="WCO134" s="19"/>
      <c r="WCP134" s="19"/>
      <c r="WCQ134" s="19"/>
      <c r="WCR134" s="19"/>
      <c r="WCS134" s="19"/>
      <c r="WCT134" s="19"/>
      <c r="WCU134" s="19"/>
      <c r="WCV134" s="19"/>
      <c r="WCW134" s="19"/>
      <c r="WCX134" s="19"/>
      <c r="WCY134" s="19"/>
      <c r="WCZ134" s="19"/>
      <c r="WDA134" s="19"/>
      <c r="WDB134" s="19"/>
      <c r="WDC134" s="19"/>
      <c r="WDD134" s="19"/>
      <c r="WDE134" s="19"/>
      <c r="WDF134" s="19"/>
      <c r="WDG134" s="19"/>
      <c r="WDH134" s="19"/>
      <c r="WDI134" s="19"/>
      <c r="WDJ134" s="19"/>
      <c r="WDK134" s="19"/>
      <c r="WDL134" s="19"/>
      <c r="WDM134" s="19"/>
      <c r="WDN134" s="19"/>
      <c r="WDO134" s="19"/>
      <c r="WDP134" s="19"/>
      <c r="WDQ134" s="19"/>
      <c r="WDR134" s="19"/>
      <c r="WDS134" s="19"/>
      <c r="WDT134" s="19"/>
      <c r="WDU134" s="19"/>
      <c r="WDV134" s="19"/>
      <c r="WDW134" s="19"/>
      <c r="WDX134" s="19"/>
      <c r="WDY134" s="19"/>
      <c r="WDZ134" s="19"/>
      <c r="WEA134" s="19"/>
      <c r="WEB134" s="19"/>
      <c r="WEC134" s="19"/>
      <c r="WED134" s="19"/>
      <c r="WEE134" s="19"/>
      <c r="WEF134" s="19"/>
      <c r="WEG134" s="19"/>
      <c r="WEH134" s="19"/>
      <c r="WEI134" s="19"/>
      <c r="WEJ134" s="19"/>
      <c r="WEK134" s="19"/>
      <c r="WEL134" s="19"/>
      <c r="WEM134" s="19"/>
      <c r="WEN134" s="19"/>
      <c r="WEO134" s="19"/>
      <c r="WEP134" s="19"/>
      <c r="WEQ134" s="19"/>
      <c r="WER134" s="19"/>
      <c r="WES134" s="19"/>
      <c r="WET134" s="19"/>
      <c r="WEU134" s="19"/>
      <c r="WEV134" s="19"/>
      <c r="WEW134" s="19"/>
      <c r="WEX134" s="19"/>
      <c r="WEY134" s="19"/>
      <c r="WEZ134" s="19"/>
      <c r="WFA134" s="19"/>
      <c r="WFB134" s="19"/>
      <c r="WFC134" s="19"/>
      <c r="WFD134" s="19"/>
      <c r="WFE134" s="19"/>
      <c r="WFF134" s="19"/>
      <c r="WFG134" s="19"/>
      <c r="WFH134" s="19"/>
      <c r="WFI134" s="19"/>
      <c r="WFJ134" s="19"/>
      <c r="WFK134" s="19"/>
      <c r="WFL134" s="19"/>
      <c r="WFM134" s="19"/>
      <c r="WFN134" s="19"/>
      <c r="WFO134" s="19"/>
      <c r="WFP134" s="19"/>
      <c r="WFQ134" s="19"/>
      <c r="WFR134" s="19"/>
      <c r="WFS134" s="19"/>
      <c r="WFT134" s="19"/>
      <c r="WFU134" s="19"/>
      <c r="WFV134" s="19"/>
      <c r="WFW134" s="19"/>
      <c r="WFX134" s="19"/>
      <c r="WFY134" s="19"/>
      <c r="WFZ134" s="19"/>
      <c r="WGA134" s="19"/>
      <c r="WGB134" s="19"/>
      <c r="WGC134" s="19"/>
      <c r="WGD134" s="19"/>
      <c r="WGE134" s="19"/>
      <c r="WGF134" s="19"/>
      <c r="WGG134" s="19"/>
      <c r="WGH134" s="19"/>
      <c r="WGI134" s="19"/>
      <c r="WGJ134" s="19"/>
      <c r="WGK134" s="19"/>
      <c r="WGL134" s="19"/>
      <c r="WGM134" s="19"/>
      <c r="WGN134" s="19"/>
      <c r="WGO134" s="19"/>
      <c r="WGP134" s="19"/>
      <c r="WGQ134" s="19"/>
      <c r="WGR134" s="19"/>
      <c r="WGS134" s="19"/>
      <c r="WGT134" s="19"/>
      <c r="WGU134" s="19"/>
      <c r="WGV134" s="19"/>
      <c r="WGW134" s="19"/>
      <c r="WGX134" s="19"/>
      <c r="WGY134" s="19"/>
      <c r="WGZ134" s="19"/>
      <c r="WHA134" s="19"/>
      <c r="WHB134" s="19"/>
      <c r="WHC134" s="19"/>
      <c r="WHD134" s="19"/>
      <c r="WHE134" s="19"/>
      <c r="WHF134" s="19"/>
      <c r="WHG134" s="19"/>
      <c r="WHH134" s="19"/>
      <c r="WHI134" s="19"/>
      <c r="WHJ134" s="19"/>
      <c r="WHK134" s="19"/>
      <c r="WHL134" s="19"/>
      <c r="WHM134" s="19"/>
      <c r="WHN134" s="19"/>
      <c r="WHO134" s="19"/>
      <c r="WHP134" s="19"/>
      <c r="WHQ134" s="19"/>
      <c r="WHR134" s="19"/>
      <c r="WHS134" s="19"/>
      <c r="WHT134" s="19"/>
      <c r="WHU134" s="19"/>
      <c r="WHV134" s="19"/>
      <c r="WHW134" s="19"/>
      <c r="WHX134" s="19"/>
      <c r="WHY134" s="19"/>
      <c r="WHZ134" s="19"/>
      <c r="WIA134" s="19"/>
      <c r="WIB134" s="19"/>
      <c r="WIC134" s="19"/>
      <c r="WID134" s="19"/>
      <c r="WIE134" s="19"/>
      <c r="WIF134" s="19"/>
      <c r="WIG134" s="19"/>
      <c r="WIH134" s="19"/>
      <c r="WII134" s="19"/>
      <c r="WIJ134" s="19"/>
      <c r="WIK134" s="19"/>
      <c r="WIL134" s="19"/>
      <c r="WIM134" s="19"/>
      <c r="WIN134" s="19"/>
      <c r="WIO134" s="19"/>
      <c r="WIP134" s="19"/>
      <c r="WIQ134" s="19"/>
      <c r="WIR134" s="19"/>
      <c r="WIS134" s="19"/>
      <c r="WIT134" s="19"/>
      <c r="WIU134" s="19"/>
      <c r="WIV134" s="19"/>
      <c r="WIW134" s="19"/>
      <c r="WIX134" s="19"/>
      <c r="WIY134" s="19"/>
      <c r="WIZ134" s="19"/>
      <c r="WJA134" s="19"/>
      <c r="WJB134" s="19"/>
      <c r="WJC134" s="19"/>
      <c r="WJD134" s="19"/>
      <c r="WJE134" s="19"/>
      <c r="WJF134" s="19"/>
      <c r="WJG134" s="19"/>
      <c r="WJH134" s="19"/>
      <c r="WJI134" s="19"/>
      <c r="WJJ134" s="19"/>
      <c r="WJK134" s="19"/>
      <c r="WJL134" s="19"/>
      <c r="WJM134" s="19"/>
      <c r="WJN134" s="19"/>
      <c r="WJO134" s="19"/>
      <c r="WJP134" s="19"/>
      <c r="WJQ134" s="19"/>
      <c r="WJR134" s="19"/>
      <c r="WJS134" s="19"/>
      <c r="WJT134" s="19"/>
      <c r="WJU134" s="19"/>
      <c r="WJV134" s="19"/>
      <c r="WJW134" s="19"/>
      <c r="WJX134" s="19"/>
      <c r="WJY134" s="19"/>
      <c r="WJZ134" s="19"/>
      <c r="WKA134" s="19"/>
      <c r="WKB134" s="19"/>
      <c r="WKC134" s="19"/>
      <c r="WKD134" s="19"/>
      <c r="WKE134" s="19"/>
      <c r="WKF134" s="19"/>
      <c r="WKG134" s="19"/>
      <c r="WKH134" s="19"/>
      <c r="WKI134" s="19"/>
      <c r="WKJ134" s="19"/>
      <c r="WKK134" s="19"/>
      <c r="WKL134" s="19"/>
      <c r="WKM134" s="19"/>
      <c r="WKN134" s="19"/>
      <c r="WKO134" s="19"/>
      <c r="WKP134" s="19"/>
      <c r="WKQ134" s="19"/>
      <c r="WKR134" s="19"/>
      <c r="WKS134" s="19"/>
      <c r="WKT134" s="19"/>
      <c r="WKU134" s="19"/>
      <c r="WKV134" s="19"/>
      <c r="WKW134" s="19"/>
      <c r="WKX134" s="19"/>
      <c r="WKY134" s="19"/>
      <c r="WKZ134" s="19"/>
      <c r="WLA134" s="19"/>
      <c r="WLB134" s="19"/>
      <c r="WLC134" s="19"/>
      <c r="WLD134" s="19"/>
      <c r="WLE134" s="19"/>
      <c r="WLF134" s="19"/>
      <c r="WLG134" s="19"/>
      <c r="WLH134" s="19"/>
      <c r="WLI134" s="19"/>
      <c r="WLJ134" s="19"/>
      <c r="WLK134" s="19"/>
      <c r="WLL134" s="19"/>
      <c r="WLM134" s="19"/>
      <c r="WLN134" s="19"/>
      <c r="WLO134" s="19"/>
      <c r="WLP134" s="19"/>
      <c r="WLQ134" s="19"/>
      <c r="WLR134" s="19"/>
      <c r="WLS134" s="19"/>
      <c r="WLT134" s="19"/>
      <c r="WLU134" s="19"/>
      <c r="WLV134" s="19"/>
      <c r="WLW134" s="19"/>
      <c r="WLX134" s="19"/>
      <c r="WLY134" s="19"/>
      <c r="WLZ134" s="19"/>
      <c r="WMA134" s="19"/>
      <c r="WMB134" s="19"/>
      <c r="WMC134" s="19"/>
      <c r="WMD134" s="19"/>
      <c r="WME134" s="19"/>
      <c r="WMF134" s="19"/>
      <c r="WMG134" s="19"/>
      <c r="WMH134" s="19"/>
      <c r="WMI134" s="19"/>
      <c r="WMJ134" s="19"/>
      <c r="WMK134" s="19"/>
      <c r="WML134" s="19"/>
      <c r="WMM134" s="19"/>
      <c r="WMN134" s="19"/>
      <c r="WMO134" s="19"/>
      <c r="WMP134" s="19"/>
      <c r="WMQ134" s="19"/>
      <c r="WMR134" s="19"/>
      <c r="WMS134" s="19"/>
      <c r="WMT134" s="19"/>
      <c r="WMU134" s="19"/>
      <c r="WMV134" s="19"/>
      <c r="WMW134" s="19"/>
      <c r="WMX134" s="19"/>
      <c r="WMY134" s="19"/>
      <c r="WMZ134" s="19"/>
      <c r="WNA134" s="19"/>
      <c r="WNB134" s="19"/>
      <c r="WNC134" s="19"/>
      <c r="WND134" s="19"/>
      <c r="WNE134" s="19"/>
      <c r="WNF134" s="19"/>
      <c r="WNG134" s="19"/>
      <c r="WNH134" s="19"/>
      <c r="WNI134" s="19"/>
      <c r="WNJ134" s="19"/>
      <c r="WNK134" s="19"/>
      <c r="WNL134" s="19"/>
      <c r="WNM134" s="19"/>
      <c r="WNN134" s="19"/>
      <c r="WNO134" s="19"/>
      <c r="WNP134" s="19"/>
      <c r="WNQ134" s="19"/>
      <c r="WNR134" s="19"/>
      <c r="WNS134" s="19"/>
      <c r="WNT134" s="19"/>
      <c r="WNU134" s="19"/>
      <c r="WNV134" s="19"/>
      <c r="WNW134" s="19"/>
      <c r="WNX134" s="19"/>
      <c r="WNY134" s="19"/>
      <c r="WNZ134" s="19"/>
      <c r="WOA134" s="19"/>
      <c r="WOB134" s="19"/>
      <c r="WOC134" s="19"/>
      <c r="WOD134" s="19"/>
      <c r="WOE134" s="19"/>
      <c r="WOF134" s="19"/>
      <c r="WOG134" s="19"/>
      <c r="WOH134" s="19"/>
      <c r="WOI134" s="19"/>
      <c r="WOJ134" s="19"/>
      <c r="WOK134" s="19"/>
      <c r="WOL134" s="19"/>
      <c r="WOM134" s="19"/>
      <c r="WON134" s="19"/>
      <c r="WOO134" s="19"/>
      <c r="WOP134" s="19"/>
      <c r="WOQ134" s="19"/>
      <c r="WOR134" s="19"/>
      <c r="WOS134" s="19"/>
      <c r="WOT134" s="19"/>
      <c r="WOU134" s="19"/>
      <c r="WOV134" s="19"/>
      <c r="WOW134" s="19"/>
      <c r="WOX134" s="19"/>
      <c r="WOY134" s="19"/>
      <c r="WOZ134" s="19"/>
      <c r="WPA134" s="19"/>
      <c r="WPB134" s="19"/>
      <c r="WPC134" s="19"/>
      <c r="WPD134" s="19"/>
      <c r="WPE134" s="19"/>
      <c r="WPF134" s="19"/>
      <c r="WPG134" s="19"/>
      <c r="WPH134" s="19"/>
      <c r="WPI134" s="19"/>
      <c r="WPJ134" s="19"/>
      <c r="WPK134" s="19"/>
      <c r="WPL134" s="19"/>
      <c r="WPM134" s="19"/>
      <c r="WPN134" s="19"/>
      <c r="WPO134" s="19"/>
      <c r="WPP134" s="19"/>
      <c r="WPQ134" s="19"/>
      <c r="WPR134" s="19"/>
      <c r="WPS134" s="19"/>
      <c r="WPT134" s="19"/>
      <c r="WPU134" s="19"/>
      <c r="WPV134" s="19"/>
      <c r="WPW134" s="19"/>
      <c r="WPX134" s="19"/>
      <c r="WPY134" s="19"/>
      <c r="WPZ134" s="19"/>
      <c r="WQA134" s="19"/>
      <c r="WQB134" s="19"/>
      <c r="WQC134" s="19"/>
      <c r="WQD134" s="19"/>
      <c r="WQE134" s="19"/>
      <c r="WQF134" s="19"/>
      <c r="WQG134" s="19"/>
      <c r="WQH134" s="19"/>
      <c r="WQI134" s="19"/>
      <c r="WQJ134" s="19"/>
      <c r="WQK134" s="19"/>
      <c r="WQL134" s="19"/>
      <c r="WQM134" s="19"/>
      <c r="WQN134" s="19"/>
      <c r="WQO134" s="19"/>
      <c r="WQP134" s="19"/>
      <c r="WQQ134" s="19"/>
      <c r="WQR134" s="19"/>
      <c r="WQS134" s="19"/>
      <c r="WQT134" s="19"/>
      <c r="WQU134" s="19"/>
      <c r="WQV134" s="19"/>
      <c r="WQW134" s="19"/>
      <c r="WQX134" s="19"/>
      <c r="WQY134" s="19"/>
      <c r="WQZ134" s="19"/>
      <c r="WRA134" s="19"/>
      <c r="WRB134" s="19"/>
      <c r="WRC134" s="19"/>
      <c r="WRD134" s="19"/>
      <c r="WRE134" s="19"/>
      <c r="WRF134" s="19"/>
      <c r="WRG134" s="19"/>
      <c r="WRH134" s="19"/>
      <c r="WRI134" s="19"/>
      <c r="WRJ134" s="19"/>
      <c r="WRK134" s="19"/>
      <c r="WRL134" s="19"/>
      <c r="WRM134" s="19"/>
      <c r="WRN134" s="19"/>
      <c r="WRO134" s="19"/>
      <c r="WRP134" s="19"/>
      <c r="WRQ134" s="19"/>
      <c r="WRR134" s="19"/>
      <c r="WRS134" s="19"/>
      <c r="WRT134" s="19"/>
      <c r="WRU134" s="19"/>
      <c r="WRV134" s="19"/>
      <c r="WRW134" s="19"/>
      <c r="WRX134" s="19"/>
      <c r="WRY134" s="19"/>
      <c r="WRZ134" s="19"/>
      <c r="WSA134" s="19"/>
      <c r="WSB134" s="19"/>
      <c r="WSC134" s="19"/>
      <c r="WSD134" s="19"/>
      <c r="WSE134" s="19"/>
      <c r="WSF134" s="19"/>
      <c r="WSG134" s="19"/>
      <c r="WSH134" s="19"/>
      <c r="WSI134" s="19"/>
      <c r="WSJ134" s="19"/>
      <c r="WSK134" s="19"/>
      <c r="WSL134" s="19"/>
      <c r="WSM134" s="19"/>
      <c r="WSN134" s="19"/>
      <c r="WSO134" s="19"/>
      <c r="WSP134" s="19"/>
      <c r="WSQ134" s="19"/>
      <c r="WSR134" s="19"/>
      <c r="WSS134" s="19"/>
      <c r="WST134" s="19"/>
      <c r="WSU134" s="19"/>
      <c r="WSV134" s="19"/>
      <c r="WSW134" s="19"/>
      <c r="WSX134" s="19"/>
      <c r="WSY134" s="19"/>
      <c r="WSZ134" s="19"/>
      <c r="WTA134" s="19"/>
      <c r="WTB134" s="19"/>
      <c r="WTC134" s="19"/>
      <c r="WTD134" s="19"/>
      <c r="WTE134" s="19"/>
      <c r="WTF134" s="19"/>
      <c r="WTG134" s="19"/>
      <c r="WTH134" s="19"/>
      <c r="WTI134" s="19"/>
      <c r="WTJ134" s="19"/>
      <c r="WTK134" s="19"/>
      <c r="WTL134" s="19"/>
      <c r="WTM134" s="19"/>
      <c r="WTN134" s="19"/>
      <c r="WTO134" s="19"/>
      <c r="WTP134" s="19"/>
      <c r="WTQ134" s="19"/>
      <c r="WTR134" s="19"/>
      <c r="WTS134" s="19"/>
      <c r="WTT134" s="19"/>
      <c r="WTU134" s="19"/>
      <c r="WTV134" s="19"/>
      <c r="WTW134" s="19"/>
      <c r="WTX134" s="19"/>
      <c r="WTY134" s="19"/>
      <c r="WTZ134" s="19"/>
      <c r="WUA134" s="19"/>
      <c r="WUB134" s="19"/>
      <c r="WUC134" s="19"/>
      <c r="WUD134" s="19"/>
      <c r="WUE134" s="19"/>
      <c r="WUF134" s="19"/>
      <c r="WUG134" s="19"/>
      <c r="WUH134" s="19"/>
      <c r="WUI134" s="19"/>
      <c r="WUJ134" s="19"/>
      <c r="WUK134" s="19"/>
      <c r="WUL134" s="19"/>
      <c r="WUM134" s="19"/>
      <c r="WUN134" s="19"/>
      <c r="WUO134" s="19"/>
      <c r="WUP134" s="19"/>
      <c r="WUQ134" s="19"/>
      <c r="WUR134" s="19"/>
      <c r="WUS134" s="19"/>
      <c r="WUT134" s="19"/>
      <c r="WUU134" s="19"/>
      <c r="WUV134" s="19"/>
      <c r="WUW134" s="19"/>
      <c r="WUX134" s="19"/>
      <c r="WUY134" s="19"/>
      <c r="WUZ134" s="19"/>
      <c r="WVA134" s="19"/>
      <c r="WVB134" s="19"/>
      <c r="WVC134" s="19"/>
      <c r="WVD134" s="19"/>
      <c r="WVE134" s="19"/>
      <c r="WVF134" s="19"/>
      <c r="WVG134" s="19"/>
      <c r="WVH134" s="19"/>
      <c r="WVI134" s="19"/>
      <c r="WVJ134" s="19"/>
      <c r="WVK134" s="19"/>
      <c r="WVL134" s="19"/>
      <c r="WVM134" s="19"/>
      <c r="WVN134" s="19"/>
      <c r="WVO134" s="19"/>
      <c r="WVP134" s="19"/>
      <c r="WVQ134" s="19"/>
      <c r="WVR134" s="19"/>
      <c r="WVS134" s="19"/>
      <c r="WVT134" s="19"/>
      <c r="WVU134" s="19"/>
      <c r="WVV134" s="19"/>
      <c r="WVW134" s="19"/>
      <c r="WVX134" s="19"/>
      <c r="WVY134" s="19"/>
      <c r="WVZ134" s="19"/>
      <c r="WWA134" s="19"/>
      <c r="WWB134" s="19"/>
      <c r="WWC134" s="19"/>
      <c r="WWD134" s="19"/>
      <c r="WWE134" s="19"/>
      <c r="WWF134" s="19"/>
      <c r="WWG134" s="19"/>
      <c r="WWH134" s="19"/>
      <c r="WWI134" s="19"/>
      <c r="WWJ134" s="19"/>
      <c r="WWK134" s="19"/>
      <c r="WWL134" s="19"/>
      <c r="WWM134" s="19"/>
      <c r="WWN134" s="19"/>
      <c r="WWO134" s="19"/>
      <c r="WWP134" s="19"/>
      <c r="WWQ134" s="19"/>
      <c r="WWR134" s="19"/>
      <c r="WWS134" s="19"/>
      <c r="WWT134" s="19"/>
      <c r="WWU134" s="19"/>
      <c r="WWV134" s="19"/>
      <c r="WWW134" s="19"/>
      <c r="WWX134" s="19"/>
      <c r="WWY134" s="19"/>
      <c r="WWZ134" s="19"/>
      <c r="WXA134" s="19"/>
      <c r="WXB134" s="19"/>
      <c r="WXC134" s="19"/>
      <c r="WXD134" s="19"/>
      <c r="WXE134" s="19"/>
      <c r="WXF134" s="19"/>
      <c r="WXG134" s="19"/>
      <c r="WXH134" s="19"/>
      <c r="WXI134" s="19"/>
      <c r="WXJ134" s="19"/>
      <c r="WXK134" s="19"/>
      <c r="WXL134" s="19"/>
      <c r="WXM134" s="19"/>
      <c r="WXN134" s="19"/>
      <c r="WXO134" s="19"/>
      <c r="WXP134" s="19"/>
      <c r="WXQ134" s="19"/>
      <c r="WXR134" s="19"/>
      <c r="WXS134" s="19"/>
      <c r="WXT134" s="19"/>
      <c r="WXU134" s="19"/>
      <c r="WXV134" s="19"/>
      <c r="WXW134" s="19"/>
      <c r="WXX134" s="19"/>
      <c r="WXY134" s="19"/>
      <c r="WXZ134" s="19"/>
      <c r="WYA134" s="19"/>
      <c r="WYB134" s="19"/>
      <c r="WYC134" s="19"/>
      <c r="WYD134" s="19"/>
      <c r="WYE134" s="19"/>
      <c r="WYF134" s="19"/>
      <c r="WYG134" s="19"/>
      <c r="WYH134" s="19"/>
      <c r="WYI134" s="19"/>
      <c r="WYJ134" s="19"/>
      <c r="WYK134" s="19"/>
      <c r="WYL134" s="19"/>
      <c r="WYM134" s="19"/>
      <c r="WYN134" s="19"/>
      <c r="WYO134" s="19"/>
      <c r="WYP134" s="19"/>
      <c r="WYQ134" s="19"/>
      <c r="WYR134" s="19"/>
      <c r="WYS134" s="19"/>
      <c r="WYT134" s="19"/>
      <c r="WYU134" s="19"/>
      <c r="WYV134" s="19"/>
      <c r="WYW134" s="19"/>
      <c r="WYX134" s="19"/>
      <c r="WYY134" s="19"/>
      <c r="WYZ134" s="19"/>
      <c r="WZA134" s="19"/>
      <c r="WZB134" s="19"/>
      <c r="WZC134" s="19"/>
      <c r="WZD134" s="19"/>
      <c r="WZE134" s="19"/>
      <c r="WZF134" s="19"/>
      <c r="WZG134" s="19"/>
      <c r="WZH134" s="19"/>
      <c r="WZI134" s="19"/>
      <c r="WZJ134" s="19"/>
      <c r="WZK134" s="19"/>
      <c r="WZL134" s="19"/>
      <c r="WZM134" s="19"/>
      <c r="WZN134" s="19"/>
      <c r="WZO134" s="19"/>
      <c r="WZP134" s="19"/>
      <c r="WZQ134" s="19"/>
      <c r="WZR134" s="19"/>
      <c r="WZS134" s="19"/>
      <c r="WZT134" s="19"/>
      <c r="WZU134" s="19"/>
      <c r="WZV134" s="19"/>
      <c r="WZW134" s="19"/>
      <c r="WZX134" s="19"/>
      <c r="WZY134" s="19"/>
      <c r="WZZ134" s="19"/>
      <c r="XAA134" s="19"/>
      <c r="XAB134" s="19"/>
      <c r="XAC134" s="19"/>
      <c r="XAD134" s="19"/>
      <c r="XAE134" s="19"/>
      <c r="XAF134" s="19"/>
      <c r="XAG134" s="19"/>
      <c r="XAH134" s="19"/>
      <c r="XAI134" s="19"/>
      <c r="XAJ134" s="19"/>
      <c r="XAK134" s="19"/>
      <c r="XAL134" s="19"/>
      <c r="XAM134" s="19"/>
      <c r="XAN134" s="19"/>
      <c r="XAO134" s="19"/>
      <c r="XAP134" s="19"/>
      <c r="XAQ134" s="19"/>
      <c r="XAR134" s="19"/>
      <c r="XAS134" s="19"/>
      <c r="XAT134" s="19"/>
      <c r="XAU134" s="19"/>
      <c r="XAV134" s="19"/>
      <c r="XAW134" s="19"/>
      <c r="XAX134" s="19"/>
      <c r="XAY134" s="19"/>
      <c r="XAZ134" s="19"/>
      <c r="XBA134" s="19"/>
      <c r="XBB134" s="19"/>
      <c r="XBC134" s="19"/>
      <c r="XBD134" s="19"/>
      <c r="XBE134" s="19"/>
      <c r="XBF134" s="19"/>
      <c r="XBG134" s="19"/>
      <c r="XBH134" s="19"/>
      <c r="XBI134" s="19"/>
      <c r="XBJ134" s="19"/>
      <c r="XBK134" s="19"/>
      <c r="XBL134" s="19"/>
      <c r="XBM134" s="19"/>
      <c r="XBN134" s="19"/>
      <c r="XBO134" s="19"/>
      <c r="XBP134" s="19"/>
      <c r="XBQ134" s="19"/>
      <c r="XBR134" s="19"/>
      <c r="XBS134" s="19"/>
      <c r="XBT134" s="19"/>
      <c r="XBU134" s="19"/>
      <c r="XBV134" s="19"/>
      <c r="XBW134" s="19"/>
      <c r="XBX134" s="19"/>
      <c r="XBY134" s="19"/>
      <c r="XBZ134" s="19"/>
      <c r="XCA134" s="19"/>
      <c r="XCB134" s="19"/>
      <c r="XCC134" s="19"/>
      <c r="XCD134" s="19"/>
      <c r="XCE134" s="19"/>
      <c r="XCF134" s="19"/>
      <c r="XCG134" s="19"/>
      <c r="XCH134" s="19"/>
      <c r="XCI134" s="19"/>
      <c r="XCJ134" s="19"/>
      <c r="XCK134" s="19"/>
      <c r="XCL134" s="19"/>
      <c r="XCM134" s="19"/>
      <c r="XCN134" s="19"/>
      <c r="XCO134" s="19"/>
      <c r="XCP134" s="19"/>
      <c r="XCQ134" s="19"/>
      <c r="XCR134" s="19"/>
      <c r="XCS134" s="19"/>
      <c r="XCT134" s="19"/>
      <c r="XCU134" s="19"/>
      <c r="XCV134" s="19"/>
      <c r="XCW134" s="19"/>
      <c r="XCX134" s="19"/>
      <c r="XCY134" s="19"/>
      <c r="XCZ134" s="19"/>
      <c r="XDA134" s="19"/>
      <c r="XDB134" s="19"/>
      <c r="XDC134" s="19"/>
      <c r="XDD134" s="19"/>
      <c r="XDE134" s="19"/>
      <c r="XDF134" s="19"/>
      <c r="XDG134" s="19"/>
      <c r="XDH134" s="19"/>
      <c r="XDI134" s="19"/>
      <c r="XDJ134" s="19"/>
      <c r="XDK134" s="19"/>
      <c r="XDL134" s="19"/>
      <c r="XDM134" s="19"/>
      <c r="XDN134" s="19"/>
      <c r="XDO134" s="19"/>
      <c r="XDP134" s="19"/>
      <c r="XDQ134" s="19"/>
      <c r="XDR134" s="19"/>
      <c r="XDS134" s="19"/>
      <c r="XDT134" s="19"/>
      <c r="XDU134" s="19"/>
      <c r="XDV134" s="19"/>
      <c r="XDW134" s="19"/>
      <c r="XDX134" s="19"/>
      <c r="XDY134" s="19"/>
      <c r="XDZ134" s="19"/>
      <c r="XEA134" s="19"/>
      <c r="XEB134" s="19"/>
      <c r="XEC134" s="19"/>
      <c r="XED134" s="19"/>
      <c r="XEE134" s="19"/>
      <c r="XEF134" s="19"/>
      <c r="XEG134" s="19"/>
      <c r="XEH134" s="19"/>
      <c r="XEI134" s="19"/>
      <c r="XEJ134" s="19"/>
      <c r="XEK134" s="19"/>
      <c r="XEL134" s="19"/>
      <c r="XEM134" s="19"/>
      <c r="XEN134" s="19"/>
      <c r="XEO134" s="19"/>
      <c r="XEP134" s="19"/>
      <c r="XEQ134" s="19"/>
      <c r="XER134" s="19"/>
      <c r="XES134" s="19"/>
      <c r="XET134" s="19"/>
      <c r="XEU134" s="19"/>
      <c r="XEV134" s="19"/>
      <c r="XEW134" s="19"/>
      <c r="XEX134" s="19"/>
      <c r="XEY134" s="19"/>
      <c r="XEZ134" s="19"/>
      <c r="XFA134" s="19"/>
      <c r="XFB134" s="19"/>
      <c r="XFC134" s="19"/>
    </row>
    <row r="135" spans="2:16383" s="58" customFormat="1" ht="21.75" customHeight="1" x14ac:dyDescent="0.3">
      <c r="B135" s="242"/>
      <c r="E135" s="68"/>
      <c r="S135" s="242"/>
      <c r="T135" s="242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</row>
    <row r="136" spans="2:16383" s="58" customFormat="1" ht="21.75" customHeight="1" x14ac:dyDescent="0.3">
      <c r="B136" s="242"/>
      <c r="E136" s="68"/>
      <c r="S136" s="242"/>
      <c r="T136" s="242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0"/>
      <c r="BN136" s="160"/>
      <c r="BO136" s="160"/>
      <c r="BP136" s="160"/>
      <c r="BQ136" s="160"/>
      <c r="BR136" s="160"/>
    </row>
    <row r="137" spans="2:16383" s="58" customFormat="1" ht="21.75" customHeight="1" x14ac:dyDescent="0.3">
      <c r="B137" s="242"/>
      <c r="E137" s="68"/>
      <c r="S137" s="242"/>
      <c r="T137" s="242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0"/>
      <c r="BO137" s="160"/>
      <c r="BP137" s="160"/>
      <c r="BQ137" s="160"/>
      <c r="BR137" s="160"/>
    </row>
    <row r="138" spans="2:16383" s="58" customFormat="1" ht="21.75" customHeight="1" x14ac:dyDescent="0.3">
      <c r="B138" s="242"/>
      <c r="E138" s="68"/>
      <c r="S138" s="242"/>
      <c r="T138" s="242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</row>
    <row r="139" spans="2:16383" s="58" customFormat="1" ht="21.75" customHeight="1" x14ac:dyDescent="0.3">
      <c r="B139" s="242"/>
      <c r="E139" s="68"/>
      <c r="S139" s="242"/>
      <c r="T139" s="242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0"/>
      <c r="BO139" s="160"/>
      <c r="BP139" s="160"/>
      <c r="BQ139" s="160"/>
      <c r="BR139" s="160"/>
    </row>
    <row r="140" spans="2:16383" s="58" customFormat="1" ht="21.75" customHeight="1" x14ac:dyDescent="0.3">
      <c r="B140" s="242"/>
      <c r="E140" s="68"/>
      <c r="S140" s="242"/>
      <c r="T140" s="242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160"/>
      <c r="BN140" s="160"/>
      <c r="BO140" s="160"/>
      <c r="BP140" s="160"/>
      <c r="BQ140" s="160"/>
      <c r="BR140" s="160"/>
    </row>
    <row r="141" spans="2:16383" s="58" customFormat="1" ht="21.75" customHeight="1" x14ac:dyDescent="0.3">
      <c r="B141" s="242"/>
      <c r="E141" s="68"/>
      <c r="S141" s="242"/>
      <c r="T141" s="242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160"/>
      <c r="BH141" s="160"/>
      <c r="BI141" s="160"/>
      <c r="BJ141" s="160"/>
      <c r="BK141" s="160"/>
      <c r="BL141" s="160"/>
      <c r="BM141" s="160"/>
      <c r="BN141" s="160"/>
      <c r="BO141" s="160"/>
      <c r="BP141" s="160"/>
      <c r="BQ141" s="160"/>
      <c r="BR141" s="160"/>
    </row>
    <row r="142" spans="2:16383" s="58" customFormat="1" ht="21.75" customHeight="1" x14ac:dyDescent="0.3">
      <c r="B142" s="242"/>
      <c r="E142" s="68"/>
      <c r="S142" s="242"/>
      <c r="T142" s="242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160"/>
      <c r="BN142" s="160"/>
      <c r="BO142" s="160"/>
      <c r="BP142" s="160"/>
      <c r="BQ142" s="160"/>
      <c r="BR142" s="160"/>
    </row>
    <row r="143" spans="2:16383" s="58" customFormat="1" ht="21.75" customHeight="1" x14ac:dyDescent="0.3">
      <c r="B143" s="242"/>
      <c r="E143" s="68"/>
      <c r="S143" s="242"/>
      <c r="T143" s="242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60"/>
      <c r="BQ143" s="160"/>
      <c r="BR143" s="160"/>
    </row>
    <row r="144" spans="2:16383" s="58" customFormat="1" ht="21.75" customHeight="1" x14ac:dyDescent="0.3">
      <c r="B144" s="242"/>
      <c r="E144" s="68"/>
      <c r="S144" s="242"/>
      <c r="T144" s="242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60"/>
      <c r="BQ144" s="160"/>
      <c r="BR144" s="160"/>
    </row>
    <row r="145" spans="2:70" s="58" customFormat="1" ht="21.75" customHeight="1" x14ac:dyDescent="0.3">
      <c r="B145" s="242"/>
      <c r="E145" s="68"/>
      <c r="S145" s="242"/>
      <c r="T145" s="242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</row>
    <row r="146" spans="2:70" s="58" customFormat="1" ht="21.75" customHeight="1" x14ac:dyDescent="0.3">
      <c r="B146" s="242"/>
      <c r="E146" s="68"/>
      <c r="S146" s="242"/>
      <c r="T146" s="242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</row>
    <row r="147" spans="2:70" s="58" customFormat="1" ht="21.75" customHeight="1" x14ac:dyDescent="0.3">
      <c r="B147" s="242"/>
      <c r="E147" s="68"/>
      <c r="S147" s="242"/>
      <c r="T147" s="242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</row>
    <row r="148" spans="2:70" s="58" customFormat="1" ht="13.5" customHeight="1" x14ac:dyDescent="0.3">
      <c r="B148" s="242"/>
      <c r="C148" s="89"/>
      <c r="D148" s="89"/>
      <c r="E148" s="90"/>
      <c r="F148" s="91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61"/>
      <c r="T148" s="61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</row>
    <row r="149" spans="2:70" s="58" customFormat="1" ht="31.5" hidden="1" customHeight="1" x14ac:dyDescent="0.3">
      <c r="B149" s="242"/>
      <c r="E149" s="68"/>
      <c r="S149" s="61"/>
      <c r="T149" s="61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  <c r="BQ149" s="160"/>
      <c r="BR149" s="160"/>
    </row>
  </sheetData>
  <autoFilter ref="A14:AJ126"/>
  <mergeCells count="5">
    <mergeCell ref="E6:T6"/>
    <mergeCell ref="C131:T131"/>
    <mergeCell ref="C132:T132"/>
    <mergeCell ref="C133:T133"/>
    <mergeCell ref="C130:T13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48"/>
  <sheetViews>
    <sheetView topLeftCell="A8" zoomScale="50" zoomScaleNormal="50" workbookViewId="0">
      <selection activeCell="A73" sqref="A73:XFD73"/>
    </sheetView>
  </sheetViews>
  <sheetFormatPr baseColWidth="10" defaultColWidth="76.85546875" defaultRowHeight="20.25" x14ac:dyDescent="0.3"/>
  <cols>
    <col min="1" max="1" width="7.28515625" style="19" customWidth="1"/>
    <col min="2" max="2" width="6.5703125" style="19" bestFit="1" customWidth="1"/>
    <col min="3" max="3" width="78" style="19" customWidth="1"/>
    <col min="4" max="4" width="20.7109375" style="19" customWidth="1"/>
    <col min="5" max="5" width="44.85546875" style="92" bestFit="1" customWidth="1"/>
    <col min="6" max="6" width="37" style="19" customWidth="1"/>
    <col min="7" max="10" width="31.85546875" style="19" bestFit="1" customWidth="1"/>
    <col min="11" max="18" width="23.140625" style="19" hidden="1" customWidth="1"/>
    <col min="19" max="19" width="31.85546875" style="19" bestFit="1" customWidth="1"/>
    <col min="20" max="20" width="35.85546875" style="19" bestFit="1" customWidth="1"/>
    <col min="21" max="21" width="8.28515625" style="156" customWidth="1"/>
    <col min="22" max="22" width="28.140625" style="156" bestFit="1" customWidth="1"/>
    <col min="23" max="23" width="27" style="156" bestFit="1" customWidth="1"/>
    <col min="24" max="24" width="19" style="156" customWidth="1"/>
    <col min="25" max="36" width="11.42578125" style="156" customWidth="1"/>
    <col min="37" max="70" width="11.42578125" style="165" customWidth="1"/>
    <col min="71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19"/>
  </cols>
  <sheetData>
    <row r="1" spans="1:16383" ht="27.75" customHeight="1" x14ac:dyDescent="0.3">
      <c r="A1" s="17"/>
      <c r="B1" s="17"/>
      <c r="C1" s="1" t="s">
        <v>0</v>
      </c>
      <c r="D1" s="1"/>
      <c r="E1" s="18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L1" s="19"/>
      <c r="CJM1" s="19"/>
      <c r="CJN1" s="19"/>
      <c r="CJO1" s="19"/>
      <c r="CJP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R1" s="19"/>
      <c r="CKS1" s="19"/>
      <c r="CKT1" s="19"/>
      <c r="CKU1" s="19"/>
      <c r="CKV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LX1" s="19"/>
      <c r="CLY1" s="19"/>
      <c r="CLZ1" s="19"/>
      <c r="CMA1" s="19"/>
      <c r="CMB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D1" s="19"/>
      <c r="CNE1" s="19"/>
      <c r="CNF1" s="19"/>
      <c r="CNG1" s="19"/>
      <c r="CNH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J1" s="19"/>
      <c r="COK1" s="19"/>
      <c r="COL1" s="19"/>
      <c r="COM1" s="19"/>
      <c r="CON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P1" s="19"/>
      <c r="CPQ1" s="19"/>
      <c r="CPR1" s="19"/>
      <c r="CPS1" s="19"/>
      <c r="CPT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QV1" s="19"/>
      <c r="CQW1" s="19"/>
      <c r="CQX1" s="19"/>
      <c r="CQY1" s="19"/>
      <c r="CQZ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B1" s="19"/>
      <c r="CSC1" s="19"/>
      <c r="CSD1" s="19"/>
      <c r="CSE1" s="19"/>
      <c r="CSF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H1" s="19"/>
      <c r="CTI1" s="19"/>
      <c r="CTJ1" s="19"/>
      <c r="CTK1" s="19"/>
      <c r="CTL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N1" s="19"/>
      <c r="CUO1" s="19"/>
      <c r="CUP1" s="19"/>
      <c r="CUQ1" s="19"/>
      <c r="CUR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T1" s="19"/>
      <c r="CVU1" s="19"/>
      <c r="CVV1" s="19"/>
      <c r="CVW1" s="19"/>
      <c r="CVX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WZ1" s="19"/>
      <c r="CXA1" s="19"/>
      <c r="CXB1" s="19"/>
      <c r="CXC1" s="19"/>
      <c r="CXD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F1" s="19"/>
      <c r="CYG1" s="19"/>
      <c r="CYH1" s="19"/>
      <c r="CYI1" s="19"/>
      <c r="CYJ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L1" s="19"/>
      <c r="CZM1" s="19"/>
      <c r="CZN1" s="19"/>
      <c r="CZO1" s="19"/>
      <c r="CZP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R1" s="19"/>
      <c r="DAS1" s="19"/>
      <c r="DAT1" s="19"/>
      <c r="DAU1" s="19"/>
      <c r="DAV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BX1" s="19"/>
      <c r="DBY1" s="19"/>
      <c r="DBZ1" s="19"/>
      <c r="DCA1" s="19"/>
      <c r="DCB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D1" s="19"/>
      <c r="DDE1" s="19"/>
      <c r="DDF1" s="19"/>
      <c r="DDG1" s="19"/>
      <c r="DDH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J1" s="19"/>
      <c r="DEK1" s="19"/>
      <c r="DEL1" s="19"/>
      <c r="DEM1" s="19"/>
      <c r="DEN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P1" s="19"/>
      <c r="DFQ1" s="19"/>
      <c r="DFR1" s="19"/>
      <c r="DFS1" s="19"/>
      <c r="DFT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GV1" s="19"/>
      <c r="DGW1" s="19"/>
      <c r="DGX1" s="19"/>
      <c r="DGY1" s="19"/>
      <c r="DGZ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B1" s="19"/>
      <c r="DIC1" s="19"/>
      <c r="DID1" s="19"/>
      <c r="DIE1" s="19"/>
      <c r="DIF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H1" s="19"/>
      <c r="DJI1" s="19"/>
      <c r="DJJ1" s="19"/>
      <c r="DJK1" s="19"/>
      <c r="DJL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N1" s="19"/>
      <c r="DKO1" s="19"/>
      <c r="DKP1" s="19"/>
      <c r="DKQ1" s="19"/>
      <c r="DKR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T1" s="19"/>
      <c r="DLU1" s="19"/>
      <c r="DLV1" s="19"/>
      <c r="DLW1" s="19"/>
      <c r="DLX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MZ1" s="19"/>
      <c r="DNA1" s="19"/>
      <c r="DNB1" s="19"/>
      <c r="DNC1" s="19"/>
      <c r="DND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F1" s="19"/>
      <c r="DOG1" s="19"/>
      <c r="DOH1" s="19"/>
      <c r="DOI1" s="19"/>
      <c r="DOJ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L1" s="19"/>
      <c r="DPM1" s="19"/>
      <c r="DPN1" s="19"/>
      <c r="DPO1" s="19"/>
      <c r="DPP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R1" s="19"/>
      <c r="DQS1" s="19"/>
      <c r="DQT1" s="19"/>
      <c r="DQU1" s="19"/>
      <c r="DQV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RX1" s="19"/>
      <c r="DRY1" s="19"/>
      <c r="DRZ1" s="19"/>
      <c r="DSA1" s="19"/>
      <c r="DSB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D1" s="19"/>
      <c r="DTE1" s="19"/>
      <c r="DTF1" s="19"/>
      <c r="DTG1" s="19"/>
      <c r="DTH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J1" s="19"/>
      <c r="DUK1" s="19"/>
      <c r="DUL1" s="19"/>
      <c r="DUM1" s="19"/>
      <c r="DUN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P1" s="19"/>
      <c r="DVQ1" s="19"/>
      <c r="DVR1" s="19"/>
      <c r="DVS1" s="19"/>
      <c r="DVT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WV1" s="19"/>
      <c r="DWW1" s="19"/>
      <c r="DWX1" s="19"/>
      <c r="DWY1" s="19"/>
      <c r="DWZ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B1" s="19"/>
      <c r="DYC1" s="19"/>
      <c r="DYD1" s="19"/>
      <c r="DYE1" s="19"/>
      <c r="DYF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H1" s="19"/>
      <c r="DZI1" s="19"/>
      <c r="DZJ1" s="19"/>
      <c r="DZK1" s="19"/>
      <c r="DZL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N1" s="19"/>
      <c r="EAO1" s="19"/>
      <c r="EAP1" s="19"/>
      <c r="EAQ1" s="19"/>
      <c r="EAR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T1" s="19"/>
      <c r="EBU1" s="19"/>
      <c r="EBV1" s="19"/>
      <c r="EBW1" s="19"/>
      <c r="EBX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CZ1" s="19"/>
      <c r="EDA1" s="19"/>
      <c r="EDB1" s="19"/>
      <c r="EDC1" s="19"/>
      <c r="EDD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F1" s="19"/>
      <c r="EEG1" s="19"/>
      <c r="EEH1" s="19"/>
      <c r="EEI1" s="19"/>
      <c r="EEJ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L1" s="19"/>
      <c r="EFM1" s="19"/>
      <c r="EFN1" s="19"/>
      <c r="EFO1" s="19"/>
      <c r="EFP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R1" s="19"/>
      <c r="EGS1" s="19"/>
      <c r="EGT1" s="19"/>
      <c r="EGU1" s="19"/>
      <c r="EGV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HX1" s="19"/>
      <c r="EHY1" s="19"/>
      <c r="EHZ1" s="19"/>
      <c r="EIA1" s="19"/>
      <c r="EIB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D1" s="19"/>
      <c r="EJE1" s="19"/>
      <c r="EJF1" s="19"/>
      <c r="EJG1" s="19"/>
      <c r="EJH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J1" s="19"/>
      <c r="EKK1" s="19"/>
      <c r="EKL1" s="19"/>
      <c r="EKM1" s="19"/>
      <c r="EKN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P1" s="19"/>
      <c r="ELQ1" s="19"/>
      <c r="ELR1" s="19"/>
      <c r="ELS1" s="19"/>
      <c r="ELT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MV1" s="19"/>
      <c r="EMW1" s="19"/>
      <c r="EMX1" s="19"/>
      <c r="EMY1" s="19"/>
      <c r="EMZ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B1" s="19"/>
      <c r="EOC1" s="19"/>
      <c r="EOD1" s="19"/>
      <c r="EOE1" s="19"/>
      <c r="EOF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H1" s="19"/>
      <c r="EPI1" s="19"/>
      <c r="EPJ1" s="19"/>
      <c r="EPK1" s="19"/>
      <c r="EPL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N1" s="19"/>
      <c r="EQO1" s="19"/>
      <c r="EQP1" s="19"/>
      <c r="EQQ1" s="19"/>
      <c r="EQR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T1" s="19"/>
      <c r="ERU1" s="19"/>
      <c r="ERV1" s="19"/>
      <c r="ERW1" s="19"/>
      <c r="ERX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SZ1" s="19"/>
      <c r="ETA1" s="19"/>
      <c r="ETB1" s="19"/>
      <c r="ETC1" s="19"/>
      <c r="ETD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F1" s="19"/>
      <c r="EUG1" s="19"/>
      <c r="EUH1" s="19"/>
      <c r="EUI1" s="19"/>
      <c r="EUJ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L1" s="19"/>
      <c r="EVM1" s="19"/>
      <c r="EVN1" s="19"/>
      <c r="EVO1" s="19"/>
      <c r="EVP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R1" s="19"/>
      <c r="EWS1" s="19"/>
      <c r="EWT1" s="19"/>
      <c r="EWU1" s="19"/>
      <c r="EWV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XX1" s="19"/>
      <c r="EXY1" s="19"/>
      <c r="EXZ1" s="19"/>
      <c r="EYA1" s="19"/>
      <c r="EYB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D1" s="19"/>
      <c r="EZE1" s="19"/>
      <c r="EZF1" s="19"/>
      <c r="EZG1" s="19"/>
      <c r="EZH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J1" s="19"/>
      <c r="FAK1" s="19"/>
      <c r="FAL1" s="19"/>
      <c r="FAM1" s="19"/>
      <c r="FAN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P1" s="19"/>
      <c r="FBQ1" s="19"/>
      <c r="FBR1" s="19"/>
      <c r="FBS1" s="19"/>
      <c r="FBT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CV1" s="19"/>
      <c r="FCW1" s="19"/>
      <c r="FCX1" s="19"/>
      <c r="FCY1" s="19"/>
      <c r="FCZ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B1" s="19"/>
      <c r="FEC1" s="19"/>
      <c r="FED1" s="19"/>
      <c r="FEE1" s="19"/>
      <c r="FEF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H1" s="19"/>
      <c r="FFI1" s="19"/>
      <c r="FFJ1" s="19"/>
      <c r="FFK1" s="19"/>
      <c r="FFL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N1" s="19"/>
      <c r="FGO1" s="19"/>
      <c r="FGP1" s="19"/>
      <c r="FGQ1" s="19"/>
      <c r="FGR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T1" s="19"/>
      <c r="FHU1" s="19"/>
      <c r="FHV1" s="19"/>
      <c r="FHW1" s="19"/>
      <c r="FHX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IZ1" s="19"/>
      <c r="FJA1" s="19"/>
      <c r="FJB1" s="19"/>
      <c r="FJC1" s="19"/>
      <c r="FJD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F1" s="19"/>
      <c r="FKG1" s="19"/>
      <c r="FKH1" s="19"/>
      <c r="FKI1" s="19"/>
      <c r="FKJ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L1" s="19"/>
      <c r="FLM1" s="19"/>
      <c r="FLN1" s="19"/>
      <c r="FLO1" s="19"/>
      <c r="FLP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R1" s="19"/>
      <c r="FMS1" s="19"/>
      <c r="FMT1" s="19"/>
      <c r="FMU1" s="19"/>
      <c r="FMV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NX1" s="19"/>
      <c r="FNY1" s="19"/>
      <c r="FNZ1" s="19"/>
      <c r="FOA1" s="19"/>
      <c r="FOB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D1" s="19"/>
      <c r="FPE1" s="19"/>
      <c r="FPF1" s="19"/>
      <c r="FPG1" s="19"/>
      <c r="FPH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J1" s="19"/>
      <c r="FQK1" s="19"/>
      <c r="FQL1" s="19"/>
      <c r="FQM1" s="19"/>
      <c r="FQN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P1" s="19"/>
      <c r="FRQ1" s="19"/>
      <c r="FRR1" s="19"/>
      <c r="FRS1" s="19"/>
      <c r="FRT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SV1" s="19"/>
      <c r="FSW1" s="19"/>
      <c r="FSX1" s="19"/>
      <c r="FSY1" s="19"/>
      <c r="FSZ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B1" s="19"/>
      <c r="FUC1" s="19"/>
      <c r="FUD1" s="19"/>
      <c r="FUE1" s="19"/>
      <c r="FUF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H1" s="19"/>
      <c r="FVI1" s="19"/>
      <c r="FVJ1" s="19"/>
      <c r="FVK1" s="19"/>
      <c r="FVL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N1" s="19"/>
      <c r="FWO1" s="19"/>
      <c r="FWP1" s="19"/>
      <c r="FWQ1" s="19"/>
      <c r="FWR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T1" s="19"/>
      <c r="FXU1" s="19"/>
      <c r="FXV1" s="19"/>
      <c r="FXW1" s="19"/>
      <c r="FXX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YZ1" s="19"/>
      <c r="FZA1" s="19"/>
      <c r="FZB1" s="19"/>
      <c r="FZC1" s="19"/>
      <c r="FZD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F1" s="19"/>
      <c r="GAG1" s="19"/>
      <c r="GAH1" s="19"/>
      <c r="GAI1" s="19"/>
      <c r="GAJ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L1" s="19"/>
      <c r="GBM1" s="19"/>
      <c r="GBN1" s="19"/>
      <c r="GBO1" s="19"/>
      <c r="GBP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R1" s="19"/>
      <c r="GCS1" s="19"/>
      <c r="GCT1" s="19"/>
      <c r="GCU1" s="19"/>
      <c r="GCV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DX1" s="19"/>
      <c r="GDY1" s="19"/>
      <c r="GDZ1" s="19"/>
      <c r="GEA1" s="19"/>
      <c r="GEB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D1" s="19"/>
      <c r="GFE1" s="19"/>
      <c r="GFF1" s="19"/>
      <c r="GFG1" s="19"/>
      <c r="GFH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J1" s="19"/>
      <c r="GGK1" s="19"/>
      <c r="GGL1" s="19"/>
      <c r="GGM1" s="19"/>
      <c r="GGN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P1" s="19"/>
      <c r="GHQ1" s="19"/>
      <c r="GHR1" s="19"/>
      <c r="GHS1" s="19"/>
      <c r="GHT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IV1" s="19"/>
      <c r="GIW1" s="19"/>
      <c r="GIX1" s="19"/>
      <c r="GIY1" s="19"/>
      <c r="GIZ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B1" s="19"/>
      <c r="GKC1" s="19"/>
      <c r="GKD1" s="19"/>
      <c r="GKE1" s="19"/>
      <c r="GKF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H1" s="19"/>
      <c r="GLI1" s="19"/>
      <c r="GLJ1" s="19"/>
      <c r="GLK1" s="19"/>
      <c r="GLL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N1" s="19"/>
      <c r="GMO1" s="19"/>
      <c r="GMP1" s="19"/>
      <c r="GMQ1" s="19"/>
      <c r="GMR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T1" s="19"/>
      <c r="GNU1" s="19"/>
      <c r="GNV1" s="19"/>
      <c r="GNW1" s="19"/>
      <c r="GNX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OZ1" s="19"/>
      <c r="GPA1" s="19"/>
      <c r="GPB1" s="19"/>
      <c r="GPC1" s="19"/>
      <c r="GPD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F1" s="19"/>
      <c r="GQG1" s="19"/>
      <c r="GQH1" s="19"/>
      <c r="GQI1" s="19"/>
      <c r="GQJ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L1" s="19"/>
      <c r="GRM1" s="19"/>
      <c r="GRN1" s="19"/>
      <c r="GRO1" s="19"/>
      <c r="GRP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R1" s="19"/>
      <c r="GSS1" s="19"/>
      <c r="GST1" s="19"/>
      <c r="GSU1" s="19"/>
      <c r="GSV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TX1" s="19"/>
      <c r="GTY1" s="19"/>
      <c r="GTZ1" s="19"/>
      <c r="GUA1" s="19"/>
      <c r="GUB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D1" s="19"/>
      <c r="GVE1" s="19"/>
      <c r="GVF1" s="19"/>
      <c r="GVG1" s="19"/>
      <c r="GVH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J1" s="19"/>
      <c r="GWK1" s="19"/>
      <c r="GWL1" s="19"/>
      <c r="GWM1" s="19"/>
      <c r="GWN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P1" s="19"/>
      <c r="GXQ1" s="19"/>
      <c r="GXR1" s="19"/>
      <c r="GXS1" s="19"/>
      <c r="GXT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YV1" s="19"/>
      <c r="GYW1" s="19"/>
      <c r="GYX1" s="19"/>
      <c r="GYY1" s="19"/>
      <c r="GYZ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B1" s="19"/>
      <c r="HAC1" s="19"/>
      <c r="HAD1" s="19"/>
      <c r="HAE1" s="19"/>
      <c r="HAF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H1" s="19"/>
      <c r="HBI1" s="19"/>
      <c r="HBJ1" s="19"/>
      <c r="HBK1" s="19"/>
      <c r="HBL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N1" s="19"/>
      <c r="HCO1" s="19"/>
      <c r="HCP1" s="19"/>
      <c r="HCQ1" s="19"/>
      <c r="HCR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T1" s="19"/>
      <c r="HDU1" s="19"/>
      <c r="HDV1" s="19"/>
      <c r="HDW1" s="19"/>
      <c r="HDX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EZ1" s="19"/>
      <c r="HFA1" s="19"/>
      <c r="HFB1" s="19"/>
      <c r="HFC1" s="19"/>
      <c r="HFD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F1" s="19"/>
      <c r="HGG1" s="19"/>
      <c r="HGH1" s="19"/>
      <c r="HGI1" s="19"/>
      <c r="HGJ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L1" s="19"/>
      <c r="HHM1" s="19"/>
      <c r="HHN1" s="19"/>
      <c r="HHO1" s="19"/>
      <c r="HHP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R1" s="19"/>
      <c r="HIS1" s="19"/>
      <c r="HIT1" s="19"/>
      <c r="HIU1" s="19"/>
      <c r="HIV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JX1" s="19"/>
      <c r="HJY1" s="19"/>
      <c r="HJZ1" s="19"/>
      <c r="HKA1" s="19"/>
      <c r="HKB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D1" s="19"/>
      <c r="HLE1" s="19"/>
      <c r="HLF1" s="19"/>
      <c r="HLG1" s="19"/>
      <c r="HLH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J1" s="19"/>
      <c r="HMK1" s="19"/>
      <c r="HML1" s="19"/>
      <c r="HMM1" s="19"/>
      <c r="HMN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P1" s="19"/>
      <c r="HNQ1" s="19"/>
      <c r="HNR1" s="19"/>
      <c r="HNS1" s="19"/>
      <c r="HNT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OV1" s="19"/>
      <c r="HOW1" s="19"/>
      <c r="HOX1" s="19"/>
      <c r="HOY1" s="19"/>
      <c r="HOZ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B1" s="19"/>
      <c r="HQC1" s="19"/>
      <c r="HQD1" s="19"/>
      <c r="HQE1" s="19"/>
      <c r="HQF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H1" s="19"/>
      <c r="HRI1" s="19"/>
      <c r="HRJ1" s="19"/>
      <c r="HRK1" s="19"/>
      <c r="HRL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N1" s="19"/>
      <c r="HSO1" s="19"/>
      <c r="HSP1" s="19"/>
      <c r="HSQ1" s="19"/>
      <c r="HSR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T1" s="19"/>
      <c r="HTU1" s="19"/>
      <c r="HTV1" s="19"/>
      <c r="HTW1" s="19"/>
      <c r="HTX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UZ1" s="19"/>
      <c r="HVA1" s="19"/>
      <c r="HVB1" s="19"/>
      <c r="HVC1" s="19"/>
      <c r="HVD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F1" s="19"/>
      <c r="HWG1" s="19"/>
      <c r="HWH1" s="19"/>
      <c r="HWI1" s="19"/>
      <c r="HWJ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L1" s="19"/>
      <c r="HXM1" s="19"/>
      <c r="HXN1" s="19"/>
      <c r="HXO1" s="19"/>
      <c r="HXP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R1" s="19"/>
      <c r="HYS1" s="19"/>
      <c r="HYT1" s="19"/>
      <c r="HYU1" s="19"/>
      <c r="HYV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HZX1" s="19"/>
      <c r="HZY1" s="19"/>
      <c r="HZZ1" s="19"/>
      <c r="IAA1" s="19"/>
      <c r="IAB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D1" s="19"/>
      <c r="IBE1" s="19"/>
      <c r="IBF1" s="19"/>
      <c r="IBG1" s="19"/>
      <c r="IBH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J1" s="19"/>
      <c r="ICK1" s="19"/>
      <c r="ICL1" s="19"/>
      <c r="ICM1" s="19"/>
      <c r="ICN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P1" s="19"/>
      <c r="IDQ1" s="19"/>
      <c r="IDR1" s="19"/>
      <c r="IDS1" s="19"/>
      <c r="IDT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EV1" s="19"/>
      <c r="IEW1" s="19"/>
      <c r="IEX1" s="19"/>
      <c r="IEY1" s="19"/>
      <c r="IEZ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B1" s="19"/>
      <c r="IGC1" s="19"/>
      <c r="IGD1" s="19"/>
      <c r="IGE1" s="19"/>
      <c r="IGF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H1" s="19"/>
      <c r="IHI1" s="19"/>
      <c r="IHJ1" s="19"/>
      <c r="IHK1" s="19"/>
      <c r="IHL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N1" s="19"/>
      <c r="IIO1" s="19"/>
      <c r="IIP1" s="19"/>
      <c r="IIQ1" s="19"/>
      <c r="IIR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T1" s="19"/>
      <c r="IJU1" s="19"/>
      <c r="IJV1" s="19"/>
      <c r="IJW1" s="19"/>
      <c r="IJX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KZ1" s="19"/>
      <c r="ILA1" s="19"/>
      <c r="ILB1" s="19"/>
      <c r="ILC1" s="19"/>
      <c r="ILD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F1" s="19"/>
      <c r="IMG1" s="19"/>
      <c r="IMH1" s="19"/>
      <c r="IMI1" s="19"/>
      <c r="IMJ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L1" s="19"/>
      <c r="INM1" s="19"/>
      <c r="INN1" s="19"/>
      <c r="INO1" s="19"/>
      <c r="INP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R1" s="19"/>
      <c r="IOS1" s="19"/>
      <c r="IOT1" s="19"/>
      <c r="IOU1" s="19"/>
      <c r="IOV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PX1" s="19"/>
      <c r="IPY1" s="19"/>
      <c r="IPZ1" s="19"/>
      <c r="IQA1" s="19"/>
      <c r="IQB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D1" s="19"/>
      <c r="IRE1" s="19"/>
      <c r="IRF1" s="19"/>
      <c r="IRG1" s="19"/>
      <c r="IRH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J1" s="19"/>
      <c r="ISK1" s="19"/>
      <c r="ISL1" s="19"/>
      <c r="ISM1" s="19"/>
      <c r="ISN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P1" s="19"/>
      <c r="ITQ1" s="19"/>
      <c r="ITR1" s="19"/>
      <c r="ITS1" s="19"/>
      <c r="ITT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UV1" s="19"/>
      <c r="IUW1" s="19"/>
      <c r="IUX1" s="19"/>
      <c r="IUY1" s="19"/>
      <c r="IUZ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B1" s="19"/>
      <c r="IWC1" s="19"/>
      <c r="IWD1" s="19"/>
      <c r="IWE1" s="19"/>
      <c r="IWF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H1" s="19"/>
      <c r="IXI1" s="19"/>
      <c r="IXJ1" s="19"/>
      <c r="IXK1" s="19"/>
      <c r="IXL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N1" s="19"/>
      <c r="IYO1" s="19"/>
      <c r="IYP1" s="19"/>
      <c r="IYQ1" s="19"/>
      <c r="IYR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T1" s="19"/>
      <c r="IZU1" s="19"/>
      <c r="IZV1" s="19"/>
      <c r="IZW1" s="19"/>
      <c r="IZX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AZ1" s="19"/>
      <c r="JBA1" s="19"/>
      <c r="JBB1" s="19"/>
      <c r="JBC1" s="19"/>
      <c r="JBD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F1" s="19"/>
      <c r="JCG1" s="19"/>
      <c r="JCH1" s="19"/>
      <c r="JCI1" s="19"/>
      <c r="JCJ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L1" s="19"/>
      <c r="JDM1" s="19"/>
      <c r="JDN1" s="19"/>
      <c r="JDO1" s="19"/>
      <c r="JDP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R1" s="19"/>
      <c r="JES1" s="19"/>
      <c r="JET1" s="19"/>
      <c r="JEU1" s="19"/>
      <c r="JEV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FX1" s="19"/>
      <c r="JFY1" s="19"/>
      <c r="JFZ1" s="19"/>
      <c r="JGA1" s="19"/>
      <c r="JGB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D1" s="19"/>
      <c r="JHE1" s="19"/>
      <c r="JHF1" s="19"/>
      <c r="JHG1" s="19"/>
      <c r="JHH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J1" s="19"/>
      <c r="JIK1" s="19"/>
      <c r="JIL1" s="19"/>
      <c r="JIM1" s="19"/>
      <c r="JIN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P1" s="19"/>
      <c r="JJQ1" s="19"/>
      <c r="JJR1" s="19"/>
      <c r="JJS1" s="19"/>
      <c r="JJT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KV1" s="19"/>
      <c r="JKW1" s="19"/>
      <c r="JKX1" s="19"/>
      <c r="JKY1" s="19"/>
      <c r="JKZ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B1" s="19"/>
      <c r="JMC1" s="19"/>
      <c r="JMD1" s="19"/>
      <c r="JME1" s="19"/>
      <c r="JMF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H1" s="19"/>
      <c r="JNI1" s="19"/>
      <c r="JNJ1" s="19"/>
      <c r="JNK1" s="19"/>
      <c r="JNL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N1" s="19"/>
      <c r="JOO1" s="19"/>
      <c r="JOP1" s="19"/>
      <c r="JOQ1" s="19"/>
      <c r="JOR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T1" s="19"/>
      <c r="JPU1" s="19"/>
      <c r="JPV1" s="19"/>
      <c r="JPW1" s="19"/>
      <c r="JPX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QZ1" s="19"/>
      <c r="JRA1" s="19"/>
      <c r="JRB1" s="19"/>
      <c r="JRC1" s="19"/>
      <c r="JRD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F1" s="19"/>
      <c r="JSG1" s="19"/>
      <c r="JSH1" s="19"/>
      <c r="JSI1" s="19"/>
      <c r="JSJ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L1" s="19"/>
      <c r="JTM1" s="19"/>
      <c r="JTN1" s="19"/>
      <c r="JTO1" s="19"/>
      <c r="JTP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R1" s="19"/>
      <c r="JUS1" s="19"/>
      <c r="JUT1" s="19"/>
      <c r="JUU1" s="19"/>
      <c r="JUV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VX1" s="19"/>
      <c r="JVY1" s="19"/>
      <c r="JVZ1" s="19"/>
      <c r="JWA1" s="19"/>
      <c r="JWB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D1" s="19"/>
      <c r="JXE1" s="19"/>
      <c r="JXF1" s="19"/>
      <c r="JXG1" s="19"/>
      <c r="JXH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J1" s="19"/>
      <c r="JYK1" s="19"/>
      <c r="JYL1" s="19"/>
      <c r="JYM1" s="19"/>
      <c r="JYN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P1" s="19"/>
      <c r="JZQ1" s="19"/>
      <c r="JZR1" s="19"/>
      <c r="JZS1" s="19"/>
      <c r="JZT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AV1" s="19"/>
      <c r="KAW1" s="19"/>
      <c r="KAX1" s="19"/>
      <c r="KAY1" s="19"/>
      <c r="KAZ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B1" s="19"/>
      <c r="KCC1" s="19"/>
      <c r="KCD1" s="19"/>
      <c r="KCE1" s="19"/>
      <c r="KCF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H1" s="19"/>
      <c r="KDI1" s="19"/>
      <c r="KDJ1" s="19"/>
      <c r="KDK1" s="19"/>
      <c r="KDL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N1" s="19"/>
      <c r="KEO1" s="19"/>
      <c r="KEP1" s="19"/>
      <c r="KEQ1" s="19"/>
      <c r="KER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T1" s="19"/>
      <c r="KFU1" s="19"/>
      <c r="KFV1" s="19"/>
      <c r="KFW1" s="19"/>
      <c r="KFX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GZ1" s="19"/>
      <c r="KHA1" s="19"/>
      <c r="KHB1" s="19"/>
      <c r="KHC1" s="19"/>
      <c r="KHD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F1" s="19"/>
      <c r="KIG1" s="19"/>
      <c r="KIH1" s="19"/>
      <c r="KII1" s="19"/>
      <c r="KIJ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L1" s="19"/>
      <c r="KJM1" s="19"/>
      <c r="KJN1" s="19"/>
      <c r="KJO1" s="19"/>
      <c r="KJP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R1" s="19"/>
      <c r="KKS1" s="19"/>
      <c r="KKT1" s="19"/>
      <c r="KKU1" s="19"/>
      <c r="KKV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LX1" s="19"/>
      <c r="KLY1" s="19"/>
      <c r="KLZ1" s="19"/>
      <c r="KMA1" s="19"/>
      <c r="KMB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D1" s="19"/>
      <c r="KNE1" s="19"/>
      <c r="KNF1" s="19"/>
      <c r="KNG1" s="19"/>
      <c r="KNH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J1" s="19"/>
      <c r="KOK1" s="19"/>
      <c r="KOL1" s="19"/>
      <c r="KOM1" s="19"/>
      <c r="KON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P1" s="19"/>
      <c r="KPQ1" s="19"/>
      <c r="KPR1" s="19"/>
      <c r="KPS1" s="19"/>
      <c r="KPT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QV1" s="19"/>
      <c r="KQW1" s="19"/>
      <c r="KQX1" s="19"/>
      <c r="KQY1" s="19"/>
      <c r="KQZ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B1" s="19"/>
      <c r="KSC1" s="19"/>
      <c r="KSD1" s="19"/>
      <c r="KSE1" s="19"/>
      <c r="KSF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H1" s="19"/>
      <c r="KTI1" s="19"/>
      <c r="KTJ1" s="19"/>
      <c r="KTK1" s="19"/>
      <c r="KTL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N1" s="19"/>
      <c r="KUO1" s="19"/>
      <c r="KUP1" s="19"/>
      <c r="KUQ1" s="19"/>
      <c r="KUR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T1" s="19"/>
      <c r="KVU1" s="19"/>
      <c r="KVV1" s="19"/>
      <c r="KVW1" s="19"/>
      <c r="KVX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WZ1" s="19"/>
      <c r="KXA1" s="19"/>
      <c r="KXB1" s="19"/>
      <c r="KXC1" s="19"/>
      <c r="KXD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F1" s="19"/>
      <c r="KYG1" s="19"/>
      <c r="KYH1" s="19"/>
      <c r="KYI1" s="19"/>
      <c r="KYJ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L1" s="19"/>
      <c r="KZM1" s="19"/>
      <c r="KZN1" s="19"/>
      <c r="KZO1" s="19"/>
      <c r="KZP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R1" s="19"/>
      <c r="LAS1" s="19"/>
      <c r="LAT1" s="19"/>
      <c r="LAU1" s="19"/>
      <c r="LAV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BX1" s="19"/>
      <c r="LBY1" s="19"/>
      <c r="LBZ1" s="19"/>
      <c r="LCA1" s="19"/>
      <c r="LCB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D1" s="19"/>
      <c r="LDE1" s="19"/>
      <c r="LDF1" s="19"/>
      <c r="LDG1" s="19"/>
      <c r="LDH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J1" s="19"/>
      <c r="LEK1" s="19"/>
      <c r="LEL1" s="19"/>
      <c r="LEM1" s="19"/>
      <c r="LEN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P1" s="19"/>
      <c r="LFQ1" s="19"/>
      <c r="LFR1" s="19"/>
      <c r="LFS1" s="19"/>
      <c r="LFT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GV1" s="19"/>
      <c r="LGW1" s="19"/>
      <c r="LGX1" s="19"/>
      <c r="LGY1" s="19"/>
      <c r="LGZ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B1" s="19"/>
      <c r="LIC1" s="19"/>
      <c r="LID1" s="19"/>
      <c r="LIE1" s="19"/>
      <c r="LIF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H1" s="19"/>
      <c r="LJI1" s="19"/>
      <c r="LJJ1" s="19"/>
      <c r="LJK1" s="19"/>
      <c r="LJL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N1" s="19"/>
      <c r="LKO1" s="19"/>
      <c r="LKP1" s="19"/>
      <c r="LKQ1" s="19"/>
      <c r="LKR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T1" s="19"/>
      <c r="LLU1" s="19"/>
      <c r="LLV1" s="19"/>
      <c r="LLW1" s="19"/>
      <c r="LLX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MZ1" s="19"/>
      <c r="LNA1" s="19"/>
      <c r="LNB1" s="19"/>
      <c r="LNC1" s="19"/>
      <c r="LND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F1" s="19"/>
      <c r="LOG1" s="19"/>
      <c r="LOH1" s="19"/>
      <c r="LOI1" s="19"/>
      <c r="LOJ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L1" s="19"/>
      <c r="LPM1" s="19"/>
      <c r="LPN1" s="19"/>
      <c r="LPO1" s="19"/>
      <c r="LPP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R1" s="19"/>
      <c r="LQS1" s="19"/>
      <c r="LQT1" s="19"/>
      <c r="LQU1" s="19"/>
      <c r="LQV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RX1" s="19"/>
      <c r="LRY1" s="19"/>
      <c r="LRZ1" s="19"/>
      <c r="LSA1" s="19"/>
      <c r="LSB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D1" s="19"/>
      <c r="LTE1" s="19"/>
      <c r="LTF1" s="19"/>
      <c r="LTG1" s="19"/>
      <c r="LTH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J1" s="19"/>
      <c r="LUK1" s="19"/>
      <c r="LUL1" s="19"/>
      <c r="LUM1" s="19"/>
      <c r="LUN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P1" s="19"/>
      <c r="LVQ1" s="19"/>
      <c r="LVR1" s="19"/>
      <c r="LVS1" s="19"/>
      <c r="LVT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WV1" s="19"/>
      <c r="LWW1" s="19"/>
      <c r="LWX1" s="19"/>
      <c r="LWY1" s="19"/>
      <c r="LWZ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B1" s="19"/>
      <c r="LYC1" s="19"/>
      <c r="LYD1" s="19"/>
      <c r="LYE1" s="19"/>
      <c r="LYF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H1" s="19"/>
      <c r="LZI1" s="19"/>
      <c r="LZJ1" s="19"/>
      <c r="LZK1" s="19"/>
      <c r="LZL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N1" s="19"/>
      <c r="MAO1" s="19"/>
      <c r="MAP1" s="19"/>
      <c r="MAQ1" s="19"/>
      <c r="MAR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T1" s="19"/>
      <c r="MBU1" s="19"/>
      <c r="MBV1" s="19"/>
      <c r="MBW1" s="19"/>
      <c r="MBX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CZ1" s="19"/>
      <c r="MDA1" s="19"/>
      <c r="MDB1" s="19"/>
      <c r="MDC1" s="19"/>
      <c r="MDD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F1" s="19"/>
      <c r="MEG1" s="19"/>
      <c r="MEH1" s="19"/>
      <c r="MEI1" s="19"/>
      <c r="MEJ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L1" s="19"/>
      <c r="MFM1" s="19"/>
      <c r="MFN1" s="19"/>
      <c r="MFO1" s="19"/>
      <c r="MFP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R1" s="19"/>
      <c r="MGS1" s="19"/>
      <c r="MGT1" s="19"/>
      <c r="MGU1" s="19"/>
      <c r="MGV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HX1" s="19"/>
      <c r="MHY1" s="19"/>
      <c r="MHZ1" s="19"/>
      <c r="MIA1" s="19"/>
      <c r="MIB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D1" s="19"/>
      <c r="MJE1" s="19"/>
      <c r="MJF1" s="19"/>
      <c r="MJG1" s="19"/>
      <c r="MJH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J1" s="19"/>
      <c r="MKK1" s="19"/>
      <c r="MKL1" s="19"/>
      <c r="MKM1" s="19"/>
      <c r="MKN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P1" s="19"/>
      <c r="MLQ1" s="19"/>
      <c r="MLR1" s="19"/>
      <c r="MLS1" s="19"/>
      <c r="MLT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MV1" s="19"/>
      <c r="MMW1" s="19"/>
      <c r="MMX1" s="19"/>
      <c r="MMY1" s="19"/>
      <c r="MMZ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B1" s="19"/>
      <c r="MOC1" s="19"/>
      <c r="MOD1" s="19"/>
      <c r="MOE1" s="19"/>
      <c r="MOF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H1" s="19"/>
      <c r="MPI1" s="19"/>
      <c r="MPJ1" s="19"/>
      <c r="MPK1" s="19"/>
      <c r="MPL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N1" s="19"/>
      <c r="MQO1" s="19"/>
      <c r="MQP1" s="19"/>
      <c r="MQQ1" s="19"/>
      <c r="MQR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T1" s="19"/>
      <c r="MRU1" s="19"/>
      <c r="MRV1" s="19"/>
      <c r="MRW1" s="19"/>
      <c r="MRX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SZ1" s="19"/>
      <c r="MTA1" s="19"/>
      <c r="MTB1" s="19"/>
      <c r="MTC1" s="19"/>
      <c r="MTD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F1" s="19"/>
      <c r="MUG1" s="19"/>
      <c r="MUH1" s="19"/>
      <c r="MUI1" s="19"/>
      <c r="MUJ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L1" s="19"/>
      <c r="MVM1" s="19"/>
      <c r="MVN1" s="19"/>
      <c r="MVO1" s="19"/>
      <c r="MVP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R1" s="19"/>
      <c r="MWS1" s="19"/>
      <c r="MWT1" s="19"/>
      <c r="MWU1" s="19"/>
      <c r="MWV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XX1" s="19"/>
      <c r="MXY1" s="19"/>
      <c r="MXZ1" s="19"/>
      <c r="MYA1" s="19"/>
      <c r="MYB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D1" s="19"/>
      <c r="MZE1" s="19"/>
      <c r="MZF1" s="19"/>
      <c r="MZG1" s="19"/>
      <c r="MZH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J1" s="19"/>
      <c r="NAK1" s="19"/>
      <c r="NAL1" s="19"/>
      <c r="NAM1" s="19"/>
      <c r="NAN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P1" s="19"/>
      <c r="NBQ1" s="19"/>
      <c r="NBR1" s="19"/>
      <c r="NBS1" s="19"/>
      <c r="NBT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CV1" s="19"/>
      <c r="NCW1" s="19"/>
      <c r="NCX1" s="19"/>
      <c r="NCY1" s="19"/>
      <c r="NCZ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B1" s="19"/>
      <c r="NEC1" s="19"/>
      <c r="NED1" s="19"/>
      <c r="NEE1" s="19"/>
      <c r="NEF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H1" s="19"/>
      <c r="NFI1" s="19"/>
      <c r="NFJ1" s="19"/>
      <c r="NFK1" s="19"/>
      <c r="NFL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N1" s="19"/>
      <c r="NGO1" s="19"/>
      <c r="NGP1" s="19"/>
      <c r="NGQ1" s="19"/>
      <c r="NGR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T1" s="19"/>
      <c r="NHU1" s="19"/>
      <c r="NHV1" s="19"/>
      <c r="NHW1" s="19"/>
      <c r="NHX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IZ1" s="19"/>
      <c r="NJA1" s="19"/>
      <c r="NJB1" s="19"/>
      <c r="NJC1" s="19"/>
      <c r="NJD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F1" s="19"/>
      <c r="NKG1" s="19"/>
      <c r="NKH1" s="19"/>
      <c r="NKI1" s="19"/>
      <c r="NKJ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L1" s="19"/>
      <c r="NLM1" s="19"/>
      <c r="NLN1" s="19"/>
      <c r="NLO1" s="19"/>
      <c r="NLP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R1" s="19"/>
      <c r="NMS1" s="19"/>
      <c r="NMT1" s="19"/>
      <c r="NMU1" s="19"/>
      <c r="NMV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NX1" s="19"/>
      <c r="NNY1" s="19"/>
      <c r="NNZ1" s="19"/>
      <c r="NOA1" s="19"/>
      <c r="NOB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D1" s="19"/>
      <c r="NPE1" s="19"/>
      <c r="NPF1" s="19"/>
      <c r="NPG1" s="19"/>
      <c r="NPH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J1" s="19"/>
      <c r="NQK1" s="19"/>
      <c r="NQL1" s="19"/>
      <c r="NQM1" s="19"/>
      <c r="NQN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P1" s="19"/>
      <c r="NRQ1" s="19"/>
      <c r="NRR1" s="19"/>
      <c r="NRS1" s="19"/>
      <c r="NRT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SV1" s="19"/>
      <c r="NSW1" s="19"/>
      <c r="NSX1" s="19"/>
      <c r="NSY1" s="19"/>
      <c r="NSZ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B1" s="19"/>
      <c r="NUC1" s="19"/>
      <c r="NUD1" s="19"/>
      <c r="NUE1" s="19"/>
      <c r="NUF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H1" s="19"/>
      <c r="NVI1" s="19"/>
      <c r="NVJ1" s="19"/>
      <c r="NVK1" s="19"/>
      <c r="NVL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N1" s="19"/>
      <c r="NWO1" s="19"/>
      <c r="NWP1" s="19"/>
      <c r="NWQ1" s="19"/>
      <c r="NWR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T1" s="19"/>
      <c r="NXU1" s="19"/>
      <c r="NXV1" s="19"/>
      <c r="NXW1" s="19"/>
      <c r="NXX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YZ1" s="19"/>
      <c r="NZA1" s="19"/>
      <c r="NZB1" s="19"/>
      <c r="NZC1" s="19"/>
      <c r="NZD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F1" s="19"/>
      <c r="OAG1" s="19"/>
      <c r="OAH1" s="19"/>
      <c r="OAI1" s="19"/>
      <c r="OAJ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L1" s="19"/>
      <c r="OBM1" s="19"/>
      <c r="OBN1" s="19"/>
      <c r="OBO1" s="19"/>
      <c r="OBP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R1" s="19"/>
      <c r="OCS1" s="19"/>
      <c r="OCT1" s="19"/>
      <c r="OCU1" s="19"/>
      <c r="OCV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DX1" s="19"/>
      <c r="ODY1" s="19"/>
      <c r="ODZ1" s="19"/>
      <c r="OEA1" s="19"/>
      <c r="OEB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D1" s="19"/>
      <c r="OFE1" s="19"/>
      <c r="OFF1" s="19"/>
      <c r="OFG1" s="19"/>
      <c r="OFH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J1" s="19"/>
      <c r="OGK1" s="19"/>
      <c r="OGL1" s="19"/>
      <c r="OGM1" s="19"/>
      <c r="OGN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P1" s="19"/>
      <c r="OHQ1" s="19"/>
      <c r="OHR1" s="19"/>
      <c r="OHS1" s="19"/>
      <c r="OHT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IV1" s="19"/>
      <c r="OIW1" s="19"/>
      <c r="OIX1" s="19"/>
      <c r="OIY1" s="19"/>
      <c r="OIZ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B1" s="19"/>
      <c r="OKC1" s="19"/>
      <c r="OKD1" s="19"/>
      <c r="OKE1" s="19"/>
      <c r="OKF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H1" s="19"/>
      <c r="OLI1" s="19"/>
      <c r="OLJ1" s="19"/>
      <c r="OLK1" s="19"/>
      <c r="OLL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N1" s="19"/>
      <c r="OMO1" s="19"/>
      <c r="OMP1" s="19"/>
      <c r="OMQ1" s="19"/>
      <c r="OMR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T1" s="19"/>
      <c r="ONU1" s="19"/>
      <c r="ONV1" s="19"/>
      <c r="ONW1" s="19"/>
      <c r="ONX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OZ1" s="19"/>
      <c r="OPA1" s="19"/>
      <c r="OPB1" s="19"/>
      <c r="OPC1" s="19"/>
      <c r="OPD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F1" s="19"/>
      <c r="OQG1" s="19"/>
      <c r="OQH1" s="19"/>
      <c r="OQI1" s="19"/>
      <c r="OQJ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L1" s="19"/>
      <c r="ORM1" s="19"/>
      <c r="ORN1" s="19"/>
      <c r="ORO1" s="19"/>
      <c r="ORP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R1" s="19"/>
      <c r="OSS1" s="19"/>
      <c r="OST1" s="19"/>
      <c r="OSU1" s="19"/>
      <c r="OSV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TX1" s="19"/>
      <c r="OTY1" s="19"/>
      <c r="OTZ1" s="19"/>
      <c r="OUA1" s="19"/>
      <c r="OUB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D1" s="19"/>
      <c r="OVE1" s="19"/>
      <c r="OVF1" s="19"/>
      <c r="OVG1" s="19"/>
      <c r="OVH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J1" s="19"/>
      <c r="OWK1" s="19"/>
      <c r="OWL1" s="19"/>
      <c r="OWM1" s="19"/>
      <c r="OWN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P1" s="19"/>
      <c r="OXQ1" s="19"/>
      <c r="OXR1" s="19"/>
      <c r="OXS1" s="19"/>
      <c r="OXT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YV1" s="19"/>
      <c r="OYW1" s="19"/>
      <c r="OYX1" s="19"/>
      <c r="OYY1" s="19"/>
      <c r="OYZ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B1" s="19"/>
      <c r="PAC1" s="19"/>
      <c r="PAD1" s="19"/>
      <c r="PAE1" s="19"/>
      <c r="PAF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H1" s="19"/>
      <c r="PBI1" s="19"/>
      <c r="PBJ1" s="19"/>
      <c r="PBK1" s="19"/>
      <c r="PBL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N1" s="19"/>
      <c r="PCO1" s="19"/>
      <c r="PCP1" s="19"/>
      <c r="PCQ1" s="19"/>
      <c r="PCR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T1" s="19"/>
      <c r="PDU1" s="19"/>
      <c r="PDV1" s="19"/>
      <c r="PDW1" s="19"/>
      <c r="PDX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EZ1" s="19"/>
      <c r="PFA1" s="19"/>
      <c r="PFB1" s="19"/>
      <c r="PFC1" s="19"/>
      <c r="PFD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F1" s="19"/>
      <c r="PGG1" s="19"/>
      <c r="PGH1" s="19"/>
      <c r="PGI1" s="19"/>
      <c r="PGJ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L1" s="19"/>
      <c r="PHM1" s="19"/>
      <c r="PHN1" s="19"/>
      <c r="PHO1" s="19"/>
      <c r="PHP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R1" s="19"/>
      <c r="PIS1" s="19"/>
      <c r="PIT1" s="19"/>
      <c r="PIU1" s="19"/>
      <c r="PIV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JX1" s="19"/>
      <c r="PJY1" s="19"/>
      <c r="PJZ1" s="19"/>
      <c r="PKA1" s="19"/>
      <c r="PKB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D1" s="19"/>
      <c r="PLE1" s="19"/>
      <c r="PLF1" s="19"/>
      <c r="PLG1" s="19"/>
      <c r="PLH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J1" s="19"/>
      <c r="PMK1" s="19"/>
      <c r="PML1" s="19"/>
      <c r="PMM1" s="19"/>
      <c r="PMN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P1" s="19"/>
      <c r="PNQ1" s="19"/>
      <c r="PNR1" s="19"/>
      <c r="PNS1" s="19"/>
      <c r="PNT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OV1" s="19"/>
      <c r="POW1" s="19"/>
      <c r="POX1" s="19"/>
      <c r="POY1" s="19"/>
      <c r="POZ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B1" s="19"/>
      <c r="PQC1" s="19"/>
      <c r="PQD1" s="19"/>
      <c r="PQE1" s="19"/>
      <c r="PQF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H1" s="19"/>
      <c r="PRI1" s="19"/>
      <c r="PRJ1" s="19"/>
      <c r="PRK1" s="19"/>
      <c r="PRL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N1" s="19"/>
      <c r="PSO1" s="19"/>
      <c r="PSP1" s="19"/>
      <c r="PSQ1" s="19"/>
      <c r="PSR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T1" s="19"/>
      <c r="PTU1" s="19"/>
      <c r="PTV1" s="19"/>
      <c r="PTW1" s="19"/>
      <c r="PTX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UZ1" s="19"/>
      <c r="PVA1" s="19"/>
      <c r="PVB1" s="19"/>
      <c r="PVC1" s="19"/>
      <c r="PVD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F1" s="19"/>
      <c r="PWG1" s="19"/>
      <c r="PWH1" s="19"/>
      <c r="PWI1" s="19"/>
      <c r="PWJ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L1" s="19"/>
      <c r="PXM1" s="19"/>
      <c r="PXN1" s="19"/>
      <c r="PXO1" s="19"/>
      <c r="PXP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R1" s="19"/>
      <c r="PYS1" s="19"/>
      <c r="PYT1" s="19"/>
      <c r="PYU1" s="19"/>
      <c r="PYV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PZX1" s="19"/>
      <c r="PZY1" s="19"/>
      <c r="PZZ1" s="19"/>
      <c r="QAA1" s="19"/>
      <c r="QAB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D1" s="19"/>
      <c r="QBE1" s="19"/>
      <c r="QBF1" s="19"/>
      <c r="QBG1" s="19"/>
      <c r="QBH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J1" s="19"/>
      <c r="QCK1" s="19"/>
      <c r="QCL1" s="19"/>
      <c r="QCM1" s="19"/>
      <c r="QCN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P1" s="19"/>
      <c r="QDQ1" s="19"/>
      <c r="QDR1" s="19"/>
      <c r="QDS1" s="19"/>
      <c r="QDT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EV1" s="19"/>
      <c r="QEW1" s="19"/>
      <c r="QEX1" s="19"/>
      <c r="QEY1" s="19"/>
      <c r="QEZ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B1" s="19"/>
      <c r="QGC1" s="19"/>
      <c r="QGD1" s="19"/>
      <c r="QGE1" s="19"/>
      <c r="QGF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H1" s="19"/>
      <c r="QHI1" s="19"/>
      <c r="QHJ1" s="19"/>
      <c r="QHK1" s="19"/>
      <c r="QHL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N1" s="19"/>
      <c r="QIO1" s="19"/>
      <c r="QIP1" s="19"/>
      <c r="QIQ1" s="19"/>
      <c r="QIR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T1" s="19"/>
      <c r="QJU1" s="19"/>
      <c r="QJV1" s="19"/>
      <c r="QJW1" s="19"/>
      <c r="QJX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KZ1" s="19"/>
      <c r="QLA1" s="19"/>
      <c r="QLB1" s="19"/>
      <c r="QLC1" s="19"/>
      <c r="QLD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F1" s="19"/>
      <c r="QMG1" s="19"/>
      <c r="QMH1" s="19"/>
      <c r="QMI1" s="19"/>
      <c r="QMJ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L1" s="19"/>
      <c r="QNM1" s="19"/>
      <c r="QNN1" s="19"/>
      <c r="QNO1" s="19"/>
      <c r="QNP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R1" s="19"/>
      <c r="QOS1" s="19"/>
      <c r="QOT1" s="19"/>
      <c r="QOU1" s="19"/>
      <c r="QOV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PX1" s="19"/>
      <c r="QPY1" s="19"/>
      <c r="QPZ1" s="19"/>
      <c r="QQA1" s="19"/>
      <c r="QQB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D1" s="19"/>
      <c r="QRE1" s="19"/>
      <c r="QRF1" s="19"/>
      <c r="QRG1" s="19"/>
      <c r="QRH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J1" s="19"/>
      <c r="QSK1" s="19"/>
      <c r="QSL1" s="19"/>
      <c r="QSM1" s="19"/>
      <c r="QSN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P1" s="19"/>
      <c r="QTQ1" s="19"/>
      <c r="QTR1" s="19"/>
      <c r="QTS1" s="19"/>
      <c r="QTT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UV1" s="19"/>
      <c r="QUW1" s="19"/>
      <c r="QUX1" s="19"/>
      <c r="QUY1" s="19"/>
      <c r="QUZ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B1" s="19"/>
      <c r="QWC1" s="19"/>
      <c r="QWD1" s="19"/>
      <c r="QWE1" s="19"/>
      <c r="QWF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H1" s="19"/>
      <c r="QXI1" s="19"/>
      <c r="QXJ1" s="19"/>
      <c r="QXK1" s="19"/>
      <c r="QXL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N1" s="19"/>
      <c r="QYO1" s="19"/>
      <c r="QYP1" s="19"/>
      <c r="QYQ1" s="19"/>
      <c r="QYR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T1" s="19"/>
      <c r="QZU1" s="19"/>
      <c r="QZV1" s="19"/>
      <c r="QZW1" s="19"/>
      <c r="QZX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AZ1" s="19"/>
      <c r="RBA1" s="19"/>
      <c r="RBB1" s="19"/>
      <c r="RBC1" s="19"/>
      <c r="RBD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F1" s="19"/>
      <c r="RCG1" s="19"/>
      <c r="RCH1" s="19"/>
      <c r="RCI1" s="19"/>
      <c r="RCJ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L1" s="19"/>
      <c r="RDM1" s="19"/>
      <c r="RDN1" s="19"/>
      <c r="RDO1" s="19"/>
      <c r="RDP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R1" s="19"/>
      <c r="RES1" s="19"/>
      <c r="RET1" s="19"/>
      <c r="REU1" s="19"/>
      <c r="REV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FX1" s="19"/>
      <c r="RFY1" s="19"/>
      <c r="RFZ1" s="19"/>
      <c r="RGA1" s="19"/>
      <c r="RGB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D1" s="19"/>
      <c r="RHE1" s="19"/>
      <c r="RHF1" s="19"/>
      <c r="RHG1" s="19"/>
      <c r="RHH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J1" s="19"/>
      <c r="RIK1" s="19"/>
      <c r="RIL1" s="19"/>
      <c r="RIM1" s="19"/>
      <c r="RIN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P1" s="19"/>
      <c r="RJQ1" s="19"/>
      <c r="RJR1" s="19"/>
      <c r="RJS1" s="19"/>
      <c r="RJT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KV1" s="19"/>
      <c r="RKW1" s="19"/>
      <c r="RKX1" s="19"/>
      <c r="RKY1" s="19"/>
      <c r="RKZ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B1" s="19"/>
      <c r="RMC1" s="19"/>
      <c r="RMD1" s="19"/>
      <c r="RME1" s="19"/>
      <c r="RMF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H1" s="19"/>
      <c r="RNI1" s="19"/>
      <c r="RNJ1" s="19"/>
      <c r="RNK1" s="19"/>
      <c r="RNL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N1" s="19"/>
      <c r="ROO1" s="19"/>
      <c r="ROP1" s="19"/>
      <c r="ROQ1" s="19"/>
      <c r="ROR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T1" s="19"/>
      <c r="RPU1" s="19"/>
      <c r="RPV1" s="19"/>
      <c r="RPW1" s="19"/>
      <c r="RPX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QZ1" s="19"/>
      <c r="RRA1" s="19"/>
      <c r="RRB1" s="19"/>
      <c r="RRC1" s="19"/>
      <c r="RRD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F1" s="19"/>
      <c r="RSG1" s="19"/>
      <c r="RSH1" s="19"/>
      <c r="RSI1" s="19"/>
      <c r="RSJ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L1" s="19"/>
      <c r="RTM1" s="19"/>
      <c r="RTN1" s="19"/>
      <c r="RTO1" s="19"/>
      <c r="RTP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R1" s="19"/>
      <c r="RUS1" s="19"/>
      <c r="RUT1" s="19"/>
      <c r="RUU1" s="19"/>
      <c r="RUV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VX1" s="19"/>
      <c r="RVY1" s="19"/>
      <c r="RVZ1" s="19"/>
      <c r="RWA1" s="19"/>
      <c r="RWB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D1" s="19"/>
      <c r="RXE1" s="19"/>
      <c r="RXF1" s="19"/>
      <c r="RXG1" s="19"/>
      <c r="RXH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J1" s="19"/>
      <c r="RYK1" s="19"/>
      <c r="RYL1" s="19"/>
      <c r="RYM1" s="19"/>
      <c r="RYN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P1" s="19"/>
      <c r="RZQ1" s="19"/>
      <c r="RZR1" s="19"/>
      <c r="RZS1" s="19"/>
      <c r="RZT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AV1" s="19"/>
      <c r="SAW1" s="19"/>
      <c r="SAX1" s="19"/>
      <c r="SAY1" s="19"/>
      <c r="SAZ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B1" s="19"/>
      <c r="SCC1" s="19"/>
      <c r="SCD1" s="19"/>
      <c r="SCE1" s="19"/>
      <c r="SCF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H1" s="19"/>
      <c r="SDI1" s="19"/>
      <c r="SDJ1" s="19"/>
      <c r="SDK1" s="19"/>
      <c r="SDL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N1" s="19"/>
      <c r="SEO1" s="19"/>
      <c r="SEP1" s="19"/>
      <c r="SEQ1" s="19"/>
      <c r="SER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T1" s="19"/>
      <c r="SFU1" s="19"/>
      <c r="SFV1" s="19"/>
      <c r="SFW1" s="19"/>
      <c r="SFX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GZ1" s="19"/>
      <c r="SHA1" s="19"/>
      <c r="SHB1" s="19"/>
      <c r="SHC1" s="19"/>
      <c r="SHD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F1" s="19"/>
      <c r="SIG1" s="19"/>
      <c r="SIH1" s="19"/>
      <c r="SII1" s="19"/>
      <c r="SIJ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L1" s="19"/>
      <c r="SJM1" s="19"/>
      <c r="SJN1" s="19"/>
      <c r="SJO1" s="19"/>
      <c r="SJP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R1" s="19"/>
      <c r="SKS1" s="19"/>
      <c r="SKT1" s="19"/>
      <c r="SKU1" s="19"/>
      <c r="SKV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LX1" s="19"/>
      <c r="SLY1" s="19"/>
      <c r="SLZ1" s="19"/>
      <c r="SMA1" s="19"/>
      <c r="SMB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D1" s="19"/>
      <c r="SNE1" s="19"/>
      <c r="SNF1" s="19"/>
      <c r="SNG1" s="19"/>
      <c r="SNH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J1" s="19"/>
      <c r="SOK1" s="19"/>
      <c r="SOL1" s="19"/>
      <c r="SOM1" s="19"/>
      <c r="SON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P1" s="19"/>
      <c r="SPQ1" s="19"/>
      <c r="SPR1" s="19"/>
      <c r="SPS1" s="19"/>
      <c r="SPT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QV1" s="19"/>
      <c r="SQW1" s="19"/>
      <c r="SQX1" s="19"/>
      <c r="SQY1" s="19"/>
      <c r="SQZ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B1" s="19"/>
      <c r="SSC1" s="19"/>
      <c r="SSD1" s="19"/>
      <c r="SSE1" s="19"/>
      <c r="SSF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H1" s="19"/>
      <c r="STI1" s="19"/>
      <c r="STJ1" s="19"/>
      <c r="STK1" s="19"/>
      <c r="STL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N1" s="19"/>
      <c r="SUO1" s="19"/>
      <c r="SUP1" s="19"/>
      <c r="SUQ1" s="19"/>
      <c r="SUR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T1" s="19"/>
      <c r="SVU1" s="19"/>
      <c r="SVV1" s="19"/>
      <c r="SVW1" s="19"/>
      <c r="SVX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WZ1" s="19"/>
      <c r="SXA1" s="19"/>
      <c r="SXB1" s="19"/>
      <c r="SXC1" s="19"/>
      <c r="SXD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F1" s="19"/>
      <c r="SYG1" s="19"/>
      <c r="SYH1" s="19"/>
      <c r="SYI1" s="19"/>
      <c r="SYJ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L1" s="19"/>
      <c r="SZM1" s="19"/>
      <c r="SZN1" s="19"/>
      <c r="SZO1" s="19"/>
      <c r="SZP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R1" s="19"/>
      <c r="TAS1" s="19"/>
      <c r="TAT1" s="19"/>
      <c r="TAU1" s="19"/>
      <c r="TAV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BX1" s="19"/>
      <c r="TBY1" s="19"/>
      <c r="TBZ1" s="19"/>
      <c r="TCA1" s="19"/>
      <c r="TCB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D1" s="19"/>
      <c r="TDE1" s="19"/>
      <c r="TDF1" s="19"/>
      <c r="TDG1" s="19"/>
      <c r="TDH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J1" s="19"/>
      <c r="TEK1" s="19"/>
      <c r="TEL1" s="19"/>
      <c r="TEM1" s="19"/>
      <c r="TEN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P1" s="19"/>
      <c r="TFQ1" s="19"/>
      <c r="TFR1" s="19"/>
      <c r="TFS1" s="19"/>
      <c r="TFT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GV1" s="19"/>
      <c r="TGW1" s="19"/>
      <c r="TGX1" s="19"/>
      <c r="TGY1" s="19"/>
      <c r="TGZ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B1" s="19"/>
      <c r="TIC1" s="19"/>
      <c r="TID1" s="19"/>
      <c r="TIE1" s="19"/>
      <c r="TIF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H1" s="19"/>
      <c r="TJI1" s="19"/>
      <c r="TJJ1" s="19"/>
      <c r="TJK1" s="19"/>
      <c r="TJL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N1" s="19"/>
      <c r="TKO1" s="19"/>
      <c r="TKP1" s="19"/>
      <c r="TKQ1" s="19"/>
      <c r="TKR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T1" s="19"/>
      <c r="TLU1" s="19"/>
      <c r="TLV1" s="19"/>
      <c r="TLW1" s="19"/>
      <c r="TLX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MZ1" s="19"/>
      <c r="TNA1" s="19"/>
      <c r="TNB1" s="19"/>
      <c r="TNC1" s="19"/>
      <c r="TND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F1" s="19"/>
      <c r="TOG1" s="19"/>
      <c r="TOH1" s="19"/>
      <c r="TOI1" s="19"/>
      <c r="TOJ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L1" s="19"/>
      <c r="TPM1" s="19"/>
      <c r="TPN1" s="19"/>
      <c r="TPO1" s="19"/>
      <c r="TPP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R1" s="19"/>
      <c r="TQS1" s="19"/>
      <c r="TQT1" s="19"/>
      <c r="TQU1" s="19"/>
      <c r="TQV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RX1" s="19"/>
      <c r="TRY1" s="19"/>
      <c r="TRZ1" s="19"/>
      <c r="TSA1" s="19"/>
      <c r="TSB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D1" s="19"/>
      <c r="TTE1" s="19"/>
      <c r="TTF1" s="19"/>
      <c r="TTG1" s="19"/>
      <c r="TTH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J1" s="19"/>
      <c r="TUK1" s="19"/>
      <c r="TUL1" s="19"/>
      <c r="TUM1" s="19"/>
      <c r="TUN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P1" s="19"/>
      <c r="TVQ1" s="19"/>
      <c r="TVR1" s="19"/>
      <c r="TVS1" s="19"/>
      <c r="TVT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WV1" s="19"/>
      <c r="TWW1" s="19"/>
      <c r="TWX1" s="19"/>
      <c r="TWY1" s="19"/>
      <c r="TWZ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B1" s="19"/>
      <c r="TYC1" s="19"/>
      <c r="TYD1" s="19"/>
      <c r="TYE1" s="19"/>
      <c r="TYF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H1" s="19"/>
      <c r="TZI1" s="19"/>
      <c r="TZJ1" s="19"/>
      <c r="TZK1" s="19"/>
      <c r="TZL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N1" s="19"/>
      <c r="UAO1" s="19"/>
      <c r="UAP1" s="19"/>
      <c r="UAQ1" s="19"/>
      <c r="UAR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T1" s="19"/>
      <c r="UBU1" s="19"/>
      <c r="UBV1" s="19"/>
      <c r="UBW1" s="19"/>
      <c r="UBX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CZ1" s="19"/>
      <c r="UDA1" s="19"/>
      <c r="UDB1" s="19"/>
      <c r="UDC1" s="19"/>
      <c r="UDD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F1" s="19"/>
      <c r="UEG1" s="19"/>
      <c r="UEH1" s="19"/>
      <c r="UEI1" s="19"/>
      <c r="UEJ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L1" s="19"/>
      <c r="UFM1" s="19"/>
      <c r="UFN1" s="19"/>
      <c r="UFO1" s="19"/>
      <c r="UFP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R1" s="19"/>
      <c r="UGS1" s="19"/>
      <c r="UGT1" s="19"/>
      <c r="UGU1" s="19"/>
      <c r="UGV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HX1" s="19"/>
      <c r="UHY1" s="19"/>
      <c r="UHZ1" s="19"/>
      <c r="UIA1" s="19"/>
      <c r="UIB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D1" s="19"/>
      <c r="UJE1" s="19"/>
      <c r="UJF1" s="19"/>
      <c r="UJG1" s="19"/>
      <c r="UJH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J1" s="19"/>
      <c r="UKK1" s="19"/>
      <c r="UKL1" s="19"/>
      <c r="UKM1" s="19"/>
      <c r="UKN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P1" s="19"/>
      <c r="ULQ1" s="19"/>
      <c r="ULR1" s="19"/>
      <c r="ULS1" s="19"/>
      <c r="ULT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MV1" s="19"/>
      <c r="UMW1" s="19"/>
      <c r="UMX1" s="19"/>
      <c r="UMY1" s="19"/>
      <c r="UMZ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B1" s="19"/>
      <c r="UOC1" s="19"/>
      <c r="UOD1" s="19"/>
      <c r="UOE1" s="19"/>
      <c r="UOF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H1" s="19"/>
      <c r="UPI1" s="19"/>
      <c r="UPJ1" s="19"/>
      <c r="UPK1" s="19"/>
      <c r="UPL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N1" s="19"/>
      <c r="UQO1" s="19"/>
      <c r="UQP1" s="19"/>
      <c r="UQQ1" s="19"/>
      <c r="UQR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T1" s="19"/>
      <c r="URU1" s="19"/>
      <c r="URV1" s="19"/>
      <c r="URW1" s="19"/>
      <c r="URX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SZ1" s="19"/>
      <c r="UTA1" s="19"/>
      <c r="UTB1" s="19"/>
      <c r="UTC1" s="19"/>
      <c r="UTD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F1" s="19"/>
      <c r="UUG1" s="19"/>
      <c r="UUH1" s="19"/>
      <c r="UUI1" s="19"/>
      <c r="UUJ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L1" s="19"/>
      <c r="UVM1" s="19"/>
      <c r="UVN1" s="19"/>
      <c r="UVO1" s="19"/>
      <c r="UVP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R1" s="19"/>
      <c r="UWS1" s="19"/>
      <c r="UWT1" s="19"/>
      <c r="UWU1" s="19"/>
      <c r="UWV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XX1" s="19"/>
      <c r="UXY1" s="19"/>
      <c r="UXZ1" s="19"/>
      <c r="UYA1" s="19"/>
      <c r="UYB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D1" s="19"/>
      <c r="UZE1" s="19"/>
      <c r="UZF1" s="19"/>
      <c r="UZG1" s="19"/>
      <c r="UZH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J1" s="19"/>
      <c r="VAK1" s="19"/>
      <c r="VAL1" s="19"/>
      <c r="VAM1" s="19"/>
      <c r="VAN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P1" s="19"/>
      <c r="VBQ1" s="19"/>
      <c r="VBR1" s="19"/>
      <c r="VBS1" s="19"/>
      <c r="VBT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CV1" s="19"/>
      <c r="VCW1" s="19"/>
      <c r="VCX1" s="19"/>
      <c r="VCY1" s="19"/>
      <c r="VCZ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B1" s="19"/>
      <c r="VEC1" s="19"/>
      <c r="VED1" s="19"/>
      <c r="VEE1" s="19"/>
      <c r="VEF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H1" s="19"/>
      <c r="VFI1" s="19"/>
      <c r="VFJ1" s="19"/>
      <c r="VFK1" s="19"/>
      <c r="VFL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N1" s="19"/>
      <c r="VGO1" s="19"/>
      <c r="VGP1" s="19"/>
      <c r="VGQ1" s="19"/>
      <c r="VGR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T1" s="19"/>
      <c r="VHU1" s="19"/>
      <c r="VHV1" s="19"/>
      <c r="VHW1" s="19"/>
      <c r="VHX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IZ1" s="19"/>
      <c r="VJA1" s="19"/>
      <c r="VJB1" s="19"/>
      <c r="VJC1" s="19"/>
      <c r="VJD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F1" s="19"/>
      <c r="VKG1" s="19"/>
      <c r="VKH1" s="19"/>
      <c r="VKI1" s="19"/>
      <c r="VKJ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L1" s="19"/>
      <c r="VLM1" s="19"/>
      <c r="VLN1" s="19"/>
      <c r="VLO1" s="19"/>
      <c r="VLP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R1" s="19"/>
      <c r="VMS1" s="19"/>
      <c r="VMT1" s="19"/>
      <c r="VMU1" s="19"/>
      <c r="VMV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NX1" s="19"/>
      <c r="VNY1" s="19"/>
      <c r="VNZ1" s="19"/>
      <c r="VOA1" s="19"/>
      <c r="VOB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D1" s="19"/>
      <c r="VPE1" s="19"/>
      <c r="VPF1" s="19"/>
      <c r="VPG1" s="19"/>
      <c r="VPH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J1" s="19"/>
      <c r="VQK1" s="19"/>
      <c r="VQL1" s="19"/>
      <c r="VQM1" s="19"/>
      <c r="VQN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P1" s="19"/>
      <c r="VRQ1" s="19"/>
      <c r="VRR1" s="19"/>
      <c r="VRS1" s="19"/>
      <c r="VRT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SV1" s="19"/>
      <c r="VSW1" s="19"/>
      <c r="VSX1" s="19"/>
      <c r="VSY1" s="19"/>
      <c r="VSZ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B1" s="19"/>
      <c r="VUC1" s="19"/>
      <c r="VUD1" s="19"/>
      <c r="VUE1" s="19"/>
      <c r="VUF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H1" s="19"/>
      <c r="VVI1" s="19"/>
      <c r="VVJ1" s="19"/>
      <c r="VVK1" s="19"/>
      <c r="VVL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N1" s="19"/>
      <c r="VWO1" s="19"/>
      <c r="VWP1" s="19"/>
      <c r="VWQ1" s="19"/>
      <c r="VWR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T1" s="19"/>
      <c r="VXU1" s="19"/>
      <c r="VXV1" s="19"/>
      <c r="VXW1" s="19"/>
      <c r="VXX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YZ1" s="19"/>
      <c r="VZA1" s="19"/>
      <c r="VZB1" s="19"/>
      <c r="VZC1" s="19"/>
      <c r="VZD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F1" s="19"/>
      <c r="WAG1" s="19"/>
      <c r="WAH1" s="19"/>
      <c r="WAI1" s="19"/>
      <c r="WAJ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L1" s="19"/>
      <c r="WBM1" s="19"/>
      <c r="WBN1" s="19"/>
      <c r="WBO1" s="19"/>
      <c r="WBP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R1" s="19"/>
      <c r="WCS1" s="19"/>
      <c r="WCT1" s="19"/>
      <c r="WCU1" s="19"/>
      <c r="WCV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DX1" s="19"/>
      <c r="WDY1" s="19"/>
      <c r="WDZ1" s="19"/>
      <c r="WEA1" s="19"/>
      <c r="WEB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D1" s="19"/>
      <c r="WFE1" s="19"/>
      <c r="WFF1" s="19"/>
      <c r="WFG1" s="19"/>
      <c r="WFH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J1" s="19"/>
      <c r="WGK1" s="19"/>
      <c r="WGL1" s="19"/>
      <c r="WGM1" s="19"/>
      <c r="WGN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P1" s="19"/>
      <c r="WHQ1" s="19"/>
      <c r="WHR1" s="19"/>
      <c r="WHS1" s="19"/>
      <c r="WHT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IV1" s="19"/>
      <c r="WIW1" s="19"/>
      <c r="WIX1" s="19"/>
      <c r="WIY1" s="19"/>
      <c r="WIZ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B1" s="19"/>
      <c r="WKC1" s="19"/>
      <c r="WKD1" s="19"/>
      <c r="WKE1" s="19"/>
      <c r="WKF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H1" s="19"/>
      <c r="WLI1" s="19"/>
      <c r="WLJ1" s="19"/>
      <c r="WLK1" s="19"/>
      <c r="WLL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N1" s="19"/>
      <c r="WMO1" s="19"/>
      <c r="WMP1" s="19"/>
      <c r="WMQ1" s="19"/>
      <c r="WMR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T1" s="19"/>
      <c r="WNU1" s="19"/>
      <c r="WNV1" s="19"/>
      <c r="WNW1" s="19"/>
      <c r="WNX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OZ1" s="19"/>
      <c r="WPA1" s="19"/>
      <c r="WPB1" s="19"/>
      <c r="WPC1" s="19"/>
      <c r="WPD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F1" s="19"/>
      <c r="WQG1" s="19"/>
      <c r="WQH1" s="19"/>
      <c r="WQI1" s="19"/>
      <c r="WQJ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L1" s="19"/>
      <c r="WRM1" s="19"/>
      <c r="WRN1" s="19"/>
      <c r="WRO1" s="19"/>
      <c r="WRP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R1" s="19"/>
      <c r="WSS1" s="19"/>
      <c r="WST1" s="19"/>
      <c r="WSU1" s="19"/>
      <c r="WSV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TX1" s="19"/>
      <c r="WTY1" s="19"/>
      <c r="WTZ1" s="19"/>
      <c r="WUA1" s="19"/>
      <c r="WUB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D1" s="19"/>
      <c r="WVE1" s="19"/>
      <c r="WVF1" s="19"/>
      <c r="WVG1" s="19"/>
      <c r="WVH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J1" s="19"/>
      <c r="WWK1" s="19"/>
      <c r="WWL1" s="19"/>
      <c r="WWM1" s="19"/>
      <c r="WWN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P1" s="19"/>
      <c r="WXQ1" s="19"/>
      <c r="WXR1" s="19"/>
      <c r="WXS1" s="19"/>
      <c r="WXT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YV1" s="19"/>
      <c r="WYW1" s="19"/>
      <c r="WYX1" s="19"/>
      <c r="WYY1" s="19"/>
      <c r="WYZ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B1" s="19"/>
      <c r="XAC1" s="19"/>
      <c r="XAD1" s="19"/>
      <c r="XAE1" s="19"/>
      <c r="XAF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H1" s="19"/>
      <c r="XBI1" s="19"/>
      <c r="XBJ1" s="19"/>
      <c r="XBK1" s="19"/>
      <c r="XBL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N1" s="19"/>
      <c r="XCO1" s="19"/>
      <c r="XCP1" s="19"/>
      <c r="XCQ1" s="19"/>
      <c r="XCR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T1" s="19"/>
      <c r="XDU1" s="19"/>
      <c r="XDV1" s="19"/>
      <c r="XDW1" s="19"/>
      <c r="XDX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  <c r="XEZ1" s="19"/>
      <c r="XFA1" s="19"/>
      <c r="XFB1" s="19"/>
      <c r="XFC1" s="19"/>
    </row>
    <row r="2" spans="1:16383" ht="27.75" customHeight="1" x14ac:dyDescent="0.3">
      <c r="A2" s="17"/>
      <c r="B2" s="17"/>
      <c r="C2" s="1" t="s">
        <v>1</v>
      </c>
      <c r="D2" s="1"/>
      <c r="E2" s="18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</row>
    <row r="3" spans="1:16383" ht="27.75" customHeight="1" x14ac:dyDescent="0.3">
      <c r="A3" s="17"/>
      <c r="B3" s="17"/>
      <c r="C3" s="1" t="s">
        <v>2</v>
      </c>
      <c r="D3" s="1"/>
      <c r="E3" s="18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  <c r="XFC3" s="19"/>
    </row>
    <row r="4" spans="1:16383" ht="27.75" customHeight="1" x14ac:dyDescent="0.3">
      <c r="A4" s="17"/>
      <c r="B4" s="17"/>
      <c r="C4" s="3" t="s">
        <v>3</v>
      </c>
      <c r="D4" s="3"/>
      <c r="E4" s="20"/>
      <c r="F4" s="21"/>
      <c r="G4" s="21"/>
      <c r="H4" s="21"/>
      <c r="I4" s="21"/>
      <c r="J4" s="21"/>
      <c r="K4" s="21"/>
      <c r="L4" s="21"/>
      <c r="R4" s="17"/>
      <c r="S4" s="17"/>
      <c r="T4" s="17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B4" s="19"/>
      <c r="XFC4" s="19"/>
    </row>
    <row r="5" spans="1:16383" ht="27.75" customHeight="1" x14ac:dyDescent="0.3">
      <c r="A5" s="17"/>
      <c r="B5" s="17"/>
      <c r="C5" s="4" t="s">
        <v>145</v>
      </c>
      <c r="D5" s="4"/>
      <c r="E5" s="22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B5" s="19"/>
      <c r="XFC5" s="19"/>
    </row>
    <row r="6" spans="1:16383" ht="51" customHeight="1" x14ac:dyDescent="0.5">
      <c r="A6" s="17"/>
      <c r="B6" s="17"/>
      <c r="C6" s="4"/>
      <c r="D6" s="4"/>
      <c r="E6" s="334" t="s">
        <v>144</v>
      </c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  <c r="XFC6" s="19"/>
    </row>
    <row r="7" spans="1:16383" ht="27.75" hidden="1" customHeight="1" x14ac:dyDescent="0.3">
      <c r="A7" s="17"/>
      <c r="B7" s="17"/>
      <c r="C7" s="4"/>
      <c r="D7" s="5" t="s">
        <v>4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  <c r="XFC7" s="19"/>
    </row>
    <row r="8" spans="1:16383" ht="27.75" customHeight="1" x14ac:dyDescent="0.3">
      <c r="A8" s="17"/>
      <c r="B8" s="17"/>
      <c r="C8" s="6" t="s">
        <v>150</v>
      </c>
      <c r="D8" s="6"/>
      <c r="E8" s="324"/>
      <c r="F8" s="1"/>
      <c r="G8" s="3"/>
      <c r="H8" s="17"/>
      <c r="I8" s="17"/>
      <c r="L8" s="17"/>
      <c r="M8" s="17"/>
      <c r="N8" s="17"/>
      <c r="O8" s="17"/>
      <c r="P8" s="17"/>
      <c r="Q8" s="17"/>
      <c r="R8" s="17"/>
      <c r="S8" s="17"/>
      <c r="T8" s="17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B8" s="19"/>
      <c r="XFC8" s="19"/>
    </row>
    <row r="9" spans="1:16383" ht="27.75" customHeight="1" x14ac:dyDescent="0.3">
      <c r="A9" s="17"/>
      <c r="B9" s="17"/>
      <c r="C9" s="6" t="s">
        <v>151</v>
      </c>
      <c r="D9" s="6"/>
      <c r="E9" s="324"/>
      <c r="F9" s="1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B9" s="19"/>
      <c r="XFC9" s="19"/>
    </row>
    <row r="10" spans="1:16383" ht="21.75" hidden="1" customHeight="1" x14ac:dyDescent="0.3">
      <c r="A10" s="17"/>
      <c r="B10" s="17"/>
      <c r="C10" s="6" t="s">
        <v>5</v>
      </c>
      <c r="D10" s="6"/>
      <c r="E10" s="324"/>
      <c r="F10" s="1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B10" s="19"/>
      <c r="XFC10" s="19"/>
    </row>
    <row r="11" spans="1:16383" ht="21.75" hidden="1" customHeight="1" x14ac:dyDescent="0.3">
      <c r="A11" s="17"/>
      <c r="B11" s="17"/>
      <c r="C11" s="24"/>
      <c r="D11" s="24"/>
      <c r="E11" s="1"/>
      <c r="F11" s="1" t="s">
        <v>6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B11" s="19"/>
      <c r="XFC11" s="19"/>
    </row>
    <row r="12" spans="1:16383" ht="15" customHeight="1" thickBot="1" x14ac:dyDescent="0.35">
      <c r="A12" s="25"/>
      <c r="B12" s="17"/>
      <c r="C12" s="17"/>
      <c r="D12" s="17"/>
      <c r="E12" s="18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</row>
    <row r="13" spans="1:16383" ht="57" customHeight="1" thickBot="1" x14ac:dyDescent="0.35">
      <c r="A13" s="25"/>
      <c r="B13" s="17"/>
      <c r="C13" s="17"/>
      <c r="D13" s="26" t="s">
        <v>7</v>
      </c>
      <c r="E13" s="27" t="s">
        <v>8</v>
      </c>
      <c r="F13" s="28" t="s">
        <v>9</v>
      </c>
      <c r="G13" s="26" t="s">
        <v>10</v>
      </c>
      <c r="H13" s="26" t="s">
        <v>184</v>
      </c>
      <c r="I13" s="26" t="s">
        <v>185</v>
      </c>
      <c r="J13" s="28" t="s">
        <v>186</v>
      </c>
      <c r="K13" s="26" t="s">
        <v>14</v>
      </c>
      <c r="L13" s="26" t="s">
        <v>15</v>
      </c>
      <c r="M13" s="26" t="s">
        <v>16</v>
      </c>
      <c r="N13" s="26" t="s">
        <v>17</v>
      </c>
      <c r="O13" s="29" t="s">
        <v>18</v>
      </c>
      <c r="P13" s="29" t="s">
        <v>19</v>
      </c>
      <c r="Q13" s="30" t="s">
        <v>20</v>
      </c>
      <c r="R13" s="26" t="s">
        <v>21</v>
      </c>
      <c r="S13" s="26" t="s">
        <v>22</v>
      </c>
      <c r="T13" s="26" t="s">
        <v>23</v>
      </c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B13" s="19"/>
      <c r="XFC13" s="19"/>
    </row>
    <row r="14" spans="1:16383" s="17" customFormat="1" ht="30" customHeight="1" thickBot="1" x14ac:dyDescent="0.35">
      <c r="A14" s="25"/>
      <c r="B14" s="325"/>
      <c r="C14" s="32" t="s">
        <v>24</v>
      </c>
      <c r="D14" s="33"/>
      <c r="E14" s="34" t="s">
        <v>29</v>
      </c>
      <c r="F14" s="35" t="s">
        <v>29</v>
      </c>
      <c r="G14" s="36" t="s">
        <v>26</v>
      </c>
      <c r="H14" s="36" t="s">
        <v>26</v>
      </c>
      <c r="I14" s="36" t="s">
        <v>26</v>
      </c>
      <c r="J14" s="37" t="s">
        <v>26</v>
      </c>
      <c r="K14" s="36" t="s">
        <v>26</v>
      </c>
      <c r="L14" s="36" t="s">
        <v>26</v>
      </c>
      <c r="M14" s="36" t="s">
        <v>26</v>
      </c>
      <c r="N14" s="36" t="s">
        <v>26</v>
      </c>
      <c r="O14" s="36" t="s">
        <v>26</v>
      </c>
      <c r="P14" s="36" t="s">
        <v>26</v>
      </c>
      <c r="Q14" s="36" t="s">
        <v>26</v>
      </c>
      <c r="R14" s="36" t="s">
        <v>26</v>
      </c>
      <c r="S14" s="36" t="s">
        <v>29</v>
      </c>
      <c r="T14" s="36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</row>
    <row r="15" spans="1:16383" s="17" customFormat="1" ht="21" thickBot="1" x14ac:dyDescent="0.35">
      <c r="A15" s="38"/>
      <c r="B15" s="39">
        <v>1</v>
      </c>
      <c r="C15" s="26" t="s">
        <v>30</v>
      </c>
      <c r="D15" s="40" t="s">
        <v>31</v>
      </c>
      <c r="E15" s="41">
        <f>+G15*12</f>
        <v>2351246436</v>
      </c>
      <c r="F15" s="42">
        <f>SUM(G15:R15)</f>
        <v>783748812</v>
      </c>
      <c r="G15" s="43">
        <v>195937203</v>
      </c>
      <c r="H15" s="43">
        <v>195937203</v>
      </c>
      <c r="I15" s="43">
        <v>195937203</v>
      </c>
      <c r="J15" s="44">
        <v>195937203</v>
      </c>
      <c r="K15" s="43"/>
      <c r="L15" s="43"/>
      <c r="M15" s="43"/>
      <c r="N15" s="43"/>
      <c r="O15" s="43"/>
      <c r="P15" s="43"/>
      <c r="Q15" s="43"/>
      <c r="R15" s="43"/>
      <c r="S15" s="45">
        <f t="shared" ref="S15:S80" si="0">SUM(G15:R15)</f>
        <v>783748812</v>
      </c>
      <c r="T15" s="45">
        <f>+F15-S15</f>
        <v>0</v>
      </c>
      <c r="U15" s="157"/>
      <c r="V15" s="158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</row>
    <row r="16" spans="1:16383" s="17" customFormat="1" ht="21" hidden="1" thickBot="1" x14ac:dyDescent="0.35">
      <c r="A16" s="38"/>
      <c r="B16" s="46">
        <v>2</v>
      </c>
      <c r="C16" s="26" t="s">
        <v>32</v>
      </c>
      <c r="D16" s="40" t="s">
        <v>31</v>
      </c>
      <c r="E16" s="47"/>
      <c r="F16" s="42"/>
      <c r="G16" s="49"/>
      <c r="H16" s="49"/>
      <c r="I16" s="49"/>
      <c r="J16" s="50"/>
      <c r="K16" s="49"/>
      <c r="L16" s="49"/>
      <c r="M16" s="49"/>
      <c r="N16" s="49"/>
      <c r="O16" s="49"/>
      <c r="P16" s="49"/>
      <c r="Q16" s="49"/>
      <c r="R16" s="49"/>
      <c r="S16" s="51">
        <f t="shared" si="0"/>
        <v>0</v>
      </c>
      <c r="T16" s="45">
        <f t="shared" ref="T16:T81" si="1">+F16-S16</f>
        <v>0</v>
      </c>
      <c r="U16" s="157"/>
      <c r="V16" s="158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</row>
    <row r="17" spans="1:70" s="17" customFormat="1" ht="21" hidden="1" thickBot="1" x14ac:dyDescent="0.35">
      <c r="A17" s="38"/>
      <c r="B17" s="46">
        <v>3</v>
      </c>
      <c r="C17" s="26" t="s">
        <v>33</v>
      </c>
      <c r="D17" s="40" t="s">
        <v>31</v>
      </c>
      <c r="E17" s="52"/>
      <c r="F17" s="42"/>
      <c r="G17" s="49"/>
      <c r="H17" s="49"/>
      <c r="I17" s="49"/>
      <c r="J17" s="50"/>
      <c r="K17" s="49"/>
      <c r="L17" s="49"/>
      <c r="M17" s="49"/>
      <c r="N17" s="49"/>
      <c r="O17" s="49"/>
      <c r="P17" s="49"/>
      <c r="Q17" s="49"/>
      <c r="R17" s="49"/>
      <c r="S17" s="51">
        <f t="shared" si="0"/>
        <v>0</v>
      </c>
      <c r="T17" s="45">
        <f t="shared" si="1"/>
        <v>0</v>
      </c>
      <c r="U17" s="157"/>
      <c r="V17" s="158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</row>
    <row r="18" spans="1:70" s="17" customFormat="1" ht="21" hidden="1" thickBot="1" x14ac:dyDescent="0.35">
      <c r="A18" s="38"/>
      <c r="B18" s="46">
        <v>2</v>
      </c>
      <c r="C18" s="26" t="s">
        <v>34</v>
      </c>
      <c r="D18" s="40" t="s">
        <v>31</v>
      </c>
      <c r="E18" s="47"/>
      <c r="F18" s="42"/>
      <c r="G18" s="49"/>
      <c r="H18" s="49"/>
      <c r="I18" s="49"/>
      <c r="J18" s="50"/>
      <c r="K18" s="49"/>
      <c r="L18" s="49"/>
      <c r="M18" s="49"/>
      <c r="N18" s="49"/>
      <c r="O18" s="49"/>
      <c r="P18" s="49"/>
      <c r="Q18" s="49"/>
      <c r="R18" s="49"/>
      <c r="S18" s="51">
        <f t="shared" si="0"/>
        <v>0</v>
      </c>
      <c r="T18" s="45">
        <f t="shared" si="1"/>
        <v>0</v>
      </c>
      <c r="U18" s="157"/>
      <c r="V18" s="158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</row>
    <row r="19" spans="1:70" s="17" customFormat="1" ht="21" thickBot="1" x14ac:dyDescent="0.35">
      <c r="A19" s="38"/>
      <c r="B19" s="46">
        <v>3</v>
      </c>
      <c r="C19" s="26" t="s">
        <v>182</v>
      </c>
      <c r="D19" s="40" t="s">
        <v>31</v>
      </c>
      <c r="E19" s="47">
        <f>G19*12</f>
        <v>9048276</v>
      </c>
      <c r="F19" s="42">
        <f>SUM(G19:R19)</f>
        <v>3016092</v>
      </c>
      <c r="G19" s="49">
        <f>754023</f>
        <v>754023</v>
      </c>
      <c r="H19" s="49">
        <v>754023</v>
      </c>
      <c r="I19" s="49">
        <v>754023</v>
      </c>
      <c r="J19" s="50">
        <v>754023</v>
      </c>
      <c r="K19" s="49"/>
      <c r="L19" s="49"/>
      <c r="M19" s="49"/>
      <c r="N19" s="49"/>
      <c r="O19" s="49"/>
      <c r="P19" s="49"/>
      <c r="Q19" s="49"/>
      <c r="R19" s="49"/>
      <c r="S19" s="51">
        <f t="shared" si="0"/>
        <v>3016092</v>
      </c>
      <c r="T19" s="45">
        <f t="shared" si="1"/>
        <v>0</v>
      </c>
      <c r="U19" s="157"/>
      <c r="V19" s="158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</row>
    <row r="20" spans="1:70" s="17" customFormat="1" ht="21" thickBot="1" x14ac:dyDescent="0.35">
      <c r="A20" s="38"/>
      <c r="B20" s="46"/>
      <c r="C20" s="26" t="s">
        <v>207</v>
      </c>
      <c r="D20" s="40"/>
      <c r="E20" s="47"/>
      <c r="F20" s="42">
        <f>+G20</f>
        <v>1457050</v>
      </c>
      <c r="G20" s="49">
        <v>1457050</v>
      </c>
      <c r="H20" s="49"/>
      <c r="I20" s="49"/>
      <c r="J20" s="50"/>
      <c r="K20" s="49"/>
      <c r="L20" s="49"/>
      <c r="M20" s="49"/>
      <c r="N20" s="49"/>
      <c r="O20" s="49"/>
      <c r="P20" s="49"/>
      <c r="Q20" s="49"/>
      <c r="R20" s="49"/>
      <c r="S20" s="51">
        <f>SUM(G20:J20)</f>
        <v>1457050</v>
      </c>
      <c r="T20" s="45"/>
      <c r="U20" s="157"/>
      <c r="V20" s="158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</row>
    <row r="21" spans="1:70" s="17" customFormat="1" ht="21" hidden="1" thickBot="1" x14ac:dyDescent="0.35">
      <c r="A21" s="38"/>
      <c r="B21" s="46">
        <v>5</v>
      </c>
      <c r="C21" s="26" t="s">
        <v>36</v>
      </c>
      <c r="D21" s="40" t="s">
        <v>31</v>
      </c>
      <c r="E21" s="47"/>
      <c r="F21" s="42"/>
      <c r="G21" s="49"/>
      <c r="H21" s="49"/>
      <c r="I21" s="49"/>
      <c r="J21" s="50"/>
      <c r="K21" s="49"/>
      <c r="L21" s="49"/>
      <c r="M21" s="49"/>
      <c r="N21" s="49"/>
      <c r="O21" s="49"/>
      <c r="P21" s="49"/>
      <c r="Q21" s="49"/>
      <c r="R21" s="49"/>
      <c r="S21" s="51">
        <f t="shared" si="0"/>
        <v>0</v>
      </c>
      <c r="T21" s="45">
        <f t="shared" si="1"/>
        <v>0</v>
      </c>
      <c r="U21" s="157"/>
      <c r="V21" s="158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</row>
    <row r="22" spans="1:70" s="17" customFormat="1" ht="21" thickBot="1" x14ac:dyDescent="0.35">
      <c r="A22" s="38"/>
      <c r="B22" s="46">
        <v>4</v>
      </c>
      <c r="C22" s="26" t="s">
        <v>37</v>
      </c>
      <c r="D22" s="40" t="s">
        <v>31</v>
      </c>
      <c r="E22" s="47">
        <f>G22*12</f>
        <v>7494900</v>
      </c>
      <c r="F22" s="48">
        <f>SUM(G22:R22)</f>
        <v>2498303</v>
      </c>
      <c r="G22" s="49">
        <v>624575</v>
      </c>
      <c r="H22" s="49">
        <v>624576</v>
      </c>
      <c r="I22" s="49">
        <v>624576</v>
      </c>
      <c r="J22" s="50">
        <v>624576</v>
      </c>
      <c r="K22" s="49"/>
      <c r="L22" s="49"/>
      <c r="M22" s="49"/>
      <c r="N22" s="49"/>
      <c r="O22" s="49"/>
      <c r="P22" s="49"/>
      <c r="Q22" s="49"/>
      <c r="R22" s="49"/>
      <c r="S22" s="51">
        <f t="shared" si="0"/>
        <v>2498303</v>
      </c>
      <c r="T22" s="45">
        <f t="shared" si="1"/>
        <v>0</v>
      </c>
      <c r="U22" s="157"/>
      <c r="V22" s="158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</row>
    <row r="23" spans="1:70" s="17" customFormat="1" ht="21" hidden="1" thickBot="1" x14ac:dyDescent="0.35">
      <c r="A23" s="38"/>
      <c r="B23" s="46">
        <v>7</v>
      </c>
      <c r="C23" s="26" t="s">
        <v>38</v>
      </c>
      <c r="D23" s="40" t="s">
        <v>31</v>
      </c>
      <c r="E23" s="47"/>
      <c r="F23" s="48"/>
      <c r="G23" s="49"/>
      <c r="H23" s="49"/>
      <c r="I23" s="49"/>
      <c r="J23" s="50"/>
      <c r="K23" s="49"/>
      <c r="L23" s="49"/>
      <c r="M23" s="49"/>
      <c r="N23" s="49"/>
      <c r="O23" s="49"/>
      <c r="P23" s="49"/>
      <c r="Q23" s="49"/>
      <c r="R23" s="49"/>
      <c r="S23" s="51">
        <f t="shared" si="0"/>
        <v>0</v>
      </c>
      <c r="T23" s="45">
        <f t="shared" si="1"/>
        <v>0</v>
      </c>
      <c r="U23" s="157"/>
      <c r="V23" s="158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</row>
    <row r="24" spans="1:70" s="17" customFormat="1" ht="21.75" customHeight="1" thickBot="1" x14ac:dyDescent="0.35">
      <c r="A24" s="38"/>
      <c r="B24" s="46">
        <v>5</v>
      </c>
      <c r="C24" s="26" t="s">
        <v>39</v>
      </c>
      <c r="D24" s="40" t="s">
        <v>31</v>
      </c>
      <c r="E24" s="47">
        <f>G24*12</f>
        <v>11187816</v>
      </c>
      <c r="F24" s="48">
        <f>SUM(G24:R24)</f>
        <v>3729272</v>
      </c>
      <c r="G24" s="49">
        <v>932318</v>
      </c>
      <c r="H24" s="49">
        <v>932318</v>
      </c>
      <c r="I24" s="49">
        <v>932318</v>
      </c>
      <c r="J24" s="50">
        <v>932318</v>
      </c>
      <c r="K24" s="49"/>
      <c r="L24" s="49"/>
      <c r="M24" s="49"/>
      <c r="N24" s="49"/>
      <c r="O24" s="49"/>
      <c r="P24" s="49"/>
      <c r="Q24" s="49"/>
      <c r="R24" s="49"/>
      <c r="S24" s="51">
        <f t="shared" si="0"/>
        <v>3729272</v>
      </c>
      <c r="T24" s="45">
        <f t="shared" si="1"/>
        <v>0</v>
      </c>
      <c r="U24" s="157"/>
      <c r="V24" s="158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</row>
    <row r="25" spans="1:70" s="17" customFormat="1" ht="21" hidden="1" thickBot="1" x14ac:dyDescent="0.35">
      <c r="A25" s="38"/>
      <c r="B25" s="46">
        <v>6</v>
      </c>
      <c r="C25" s="26" t="s">
        <v>40</v>
      </c>
      <c r="D25" s="40"/>
      <c r="E25" s="47"/>
      <c r="F25" s="48"/>
      <c r="G25" s="49"/>
      <c r="H25" s="49"/>
      <c r="I25" s="49"/>
      <c r="J25" s="50"/>
      <c r="K25" s="49"/>
      <c r="L25" s="49"/>
      <c r="M25" s="49"/>
      <c r="N25" s="49"/>
      <c r="O25" s="49"/>
      <c r="P25" s="49"/>
      <c r="Q25" s="49"/>
      <c r="R25" s="49"/>
      <c r="S25" s="51">
        <f t="shared" si="0"/>
        <v>0</v>
      </c>
      <c r="T25" s="45">
        <f t="shared" si="1"/>
        <v>0</v>
      </c>
      <c r="U25" s="159"/>
      <c r="V25" s="158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</row>
    <row r="26" spans="1:70" s="17" customFormat="1" ht="21" hidden="1" thickBot="1" x14ac:dyDescent="0.35">
      <c r="A26" s="38"/>
      <c r="B26" s="46">
        <v>7</v>
      </c>
      <c r="C26" s="26" t="s">
        <v>41</v>
      </c>
      <c r="D26" s="40"/>
      <c r="E26" s="47"/>
      <c r="F26" s="48"/>
      <c r="G26" s="49"/>
      <c r="H26" s="49"/>
      <c r="I26" s="49"/>
      <c r="J26" s="50"/>
      <c r="K26" s="49"/>
      <c r="L26" s="49"/>
      <c r="M26" s="49"/>
      <c r="N26" s="49"/>
      <c r="O26" s="49"/>
      <c r="P26" s="49"/>
      <c r="Q26" s="49"/>
      <c r="R26" s="49"/>
      <c r="S26" s="51">
        <f t="shared" si="0"/>
        <v>0</v>
      </c>
      <c r="T26" s="45">
        <f t="shared" si="1"/>
        <v>0</v>
      </c>
      <c r="U26" s="159"/>
      <c r="V26" s="158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</row>
    <row r="27" spans="1:70" s="17" customFormat="1" ht="21" hidden="1" thickBot="1" x14ac:dyDescent="0.35">
      <c r="A27" s="38"/>
      <c r="B27" s="46"/>
      <c r="C27" s="26" t="s">
        <v>42</v>
      </c>
      <c r="D27" s="40"/>
      <c r="E27" s="47"/>
      <c r="F27" s="48"/>
      <c r="G27" s="49"/>
      <c r="H27" s="49"/>
      <c r="I27" s="49"/>
      <c r="J27" s="50"/>
      <c r="K27" s="49"/>
      <c r="L27" s="49"/>
      <c r="M27" s="49"/>
      <c r="N27" s="49"/>
      <c r="O27" s="49"/>
      <c r="P27" s="49"/>
      <c r="Q27" s="49"/>
      <c r="R27" s="49"/>
      <c r="S27" s="51">
        <f t="shared" si="0"/>
        <v>0</v>
      </c>
      <c r="T27" s="45">
        <f t="shared" si="1"/>
        <v>0</v>
      </c>
      <c r="U27" s="157"/>
      <c r="V27" s="158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</row>
    <row r="28" spans="1:70" s="17" customFormat="1" ht="21" hidden="1" thickBot="1" x14ac:dyDescent="0.35">
      <c r="A28" s="38"/>
      <c r="B28" s="46">
        <v>10</v>
      </c>
      <c r="C28" s="26" t="s">
        <v>43</v>
      </c>
      <c r="D28" s="40"/>
      <c r="E28" s="47"/>
      <c r="F28" s="48"/>
      <c r="G28" s="49"/>
      <c r="H28" s="49"/>
      <c r="I28" s="49"/>
      <c r="J28" s="50"/>
      <c r="K28" s="49"/>
      <c r="L28" s="49"/>
      <c r="M28" s="49"/>
      <c r="N28" s="49"/>
      <c r="O28" s="49"/>
      <c r="P28" s="49"/>
      <c r="Q28" s="49"/>
      <c r="R28" s="49"/>
      <c r="S28" s="51">
        <f t="shared" si="0"/>
        <v>0</v>
      </c>
      <c r="T28" s="45">
        <f t="shared" si="1"/>
        <v>0</v>
      </c>
      <c r="U28" s="159"/>
      <c r="V28" s="158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</row>
    <row r="29" spans="1:70" s="17" customFormat="1" ht="21" hidden="1" thickBot="1" x14ac:dyDescent="0.35">
      <c r="A29" s="38"/>
      <c r="B29" s="46">
        <v>11</v>
      </c>
      <c r="C29" s="26" t="s">
        <v>44</v>
      </c>
      <c r="D29" s="40"/>
      <c r="E29" s="47"/>
      <c r="F29" s="48"/>
      <c r="G29" s="49"/>
      <c r="H29" s="49"/>
      <c r="I29" s="49"/>
      <c r="J29" s="50"/>
      <c r="K29" s="49"/>
      <c r="L29" s="49"/>
      <c r="M29" s="49"/>
      <c r="N29" s="49"/>
      <c r="O29" s="49"/>
      <c r="P29" s="49"/>
      <c r="Q29" s="49"/>
      <c r="R29" s="49"/>
      <c r="S29" s="51">
        <f t="shared" si="0"/>
        <v>0</v>
      </c>
      <c r="T29" s="45">
        <f t="shared" si="1"/>
        <v>0</v>
      </c>
      <c r="U29" s="157"/>
      <c r="V29" s="158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</row>
    <row r="30" spans="1:70" s="17" customFormat="1" ht="21.75" hidden="1" customHeight="1" thickBot="1" x14ac:dyDescent="0.35">
      <c r="A30" s="38"/>
      <c r="B30" s="46">
        <v>12</v>
      </c>
      <c r="C30" s="26" t="s">
        <v>45</v>
      </c>
      <c r="D30" s="40"/>
      <c r="E30" s="47"/>
      <c r="F30" s="48"/>
      <c r="G30" s="49"/>
      <c r="H30" s="49"/>
      <c r="I30" s="49"/>
      <c r="J30" s="50"/>
      <c r="K30" s="49"/>
      <c r="L30" s="49"/>
      <c r="M30" s="49"/>
      <c r="N30" s="49"/>
      <c r="O30" s="49"/>
      <c r="P30" s="49"/>
      <c r="Q30" s="49"/>
      <c r="R30" s="49"/>
      <c r="S30" s="51">
        <f t="shared" si="0"/>
        <v>0</v>
      </c>
      <c r="T30" s="45">
        <f t="shared" si="1"/>
        <v>0</v>
      </c>
      <c r="U30" s="157"/>
      <c r="V30" s="158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</row>
    <row r="31" spans="1:70" s="17" customFormat="1" ht="21" thickBot="1" x14ac:dyDescent="0.35">
      <c r="A31" s="38"/>
      <c r="B31" s="46">
        <v>8</v>
      </c>
      <c r="C31" s="26" t="s">
        <v>46</v>
      </c>
      <c r="D31" s="40">
        <v>939</v>
      </c>
      <c r="E31" s="47">
        <v>26835470</v>
      </c>
      <c r="F31" s="48">
        <f>+J31</f>
        <v>13417735</v>
      </c>
      <c r="G31" s="49"/>
      <c r="H31" s="49"/>
      <c r="I31" s="49"/>
      <c r="J31" s="50">
        <v>13417735</v>
      </c>
      <c r="K31" s="49"/>
      <c r="L31" s="49"/>
      <c r="M31" s="49"/>
      <c r="N31" s="49"/>
      <c r="O31" s="49"/>
      <c r="P31" s="49"/>
      <c r="Q31" s="49"/>
      <c r="R31" s="49"/>
      <c r="S31" s="51">
        <f t="shared" si="0"/>
        <v>13417735</v>
      </c>
      <c r="T31" s="45">
        <f t="shared" si="1"/>
        <v>0</v>
      </c>
      <c r="U31" s="159"/>
      <c r="V31" s="158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</row>
    <row r="32" spans="1:70" s="17" customFormat="1" ht="21" hidden="1" thickBot="1" x14ac:dyDescent="0.35">
      <c r="A32" s="38"/>
      <c r="B32" s="46">
        <v>7</v>
      </c>
      <c r="C32" s="26" t="s">
        <v>47</v>
      </c>
      <c r="D32" s="40"/>
      <c r="E32" s="47"/>
      <c r="F32" s="48"/>
      <c r="G32" s="49"/>
      <c r="H32" s="49"/>
      <c r="I32" s="49"/>
      <c r="J32" s="50"/>
      <c r="K32" s="49"/>
      <c r="L32" s="49"/>
      <c r="M32" s="49"/>
      <c r="N32" s="49"/>
      <c r="O32" s="49"/>
      <c r="P32" s="49"/>
      <c r="Q32" s="49"/>
      <c r="R32" s="49"/>
      <c r="S32" s="51">
        <f t="shared" si="0"/>
        <v>0</v>
      </c>
      <c r="T32" s="45">
        <f t="shared" si="1"/>
        <v>0</v>
      </c>
      <c r="U32" s="157"/>
      <c r="V32" s="158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</row>
    <row r="33" spans="1:70" s="17" customFormat="1" ht="21" hidden="1" thickBot="1" x14ac:dyDescent="0.35">
      <c r="A33" s="38"/>
      <c r="B33" s="46">
        <v>9</v>
      </c>
      <c r="C33" s="26" t="s">
        <v>48</v>
      </c>
      <c r="D33" s="40" t="s">
        <v>31</v>
      </c>
      <c r="E33" s="47"/>
      <c r="F33" s="48"/>
      <c r="G33" s="49"/>
      <c r="H33" s="49"/>
      <c r="I33" s="49"/>
      <c r="J33" s="50"/>
      <c r="K33" s="49"/>
      <c r="L33" s="49"/>
      <c r="M33" s="49"/>
      <c r="N33" s="49"/>
      <c r="O33" s="49"/>
      <c r="P33" s="49"/>
      <c r="Q33" s="49"/>
      <c r="R33" s="49"/>
      <c r="S33" s="51">
        <f t="shared" si="0"/>
        <v>0</v>
      </c>
      <c r="T33" s="45">
        <f t="shared" si="1"/>
        <v>0</v>
      </c>
      <c r="U33" s="157"/>
      <c r="V33" s="158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</row>
    <row r="34" spans="1:70" s="17" customFormat="1" ht="21" thickBot="1" x14ac:dyDescent="0.35">
      <c r="A34" s="38"/>
      <c r="B34" s="46">
        <v>10</v>
      </c>
      <c r="C34" s="26" t="s">
        <v>49</v>
      </c>
      <c r="D34" s="40" t="s">
        <v>31</v>
      </c>
      <c r="E34" s="47">
        <f>+G34*12</f>
        <v>-15136776</v>
      </c>
      <c r="F34" s="48">
        <f>SUM(G34:R34)</f>
        <v>-5045595</v>
      </c>
      <c r="G34" s="49">
        <v>-1261398</v>
      </c>
      <c r="H34" s="49">
        <v>-1261399</v>
      </c>
      <c r="I34" s="49">
        <v>-1261399</v>
      </c>
      <c r="J34" s="50">
        <v>-1261399</v>
      </c>
      <c r="K34" s="49"/>
      <c r="L34" s="49"/>
      <c r="M34" s="49"/>
      <c r="N34" s="49"/>
      <c r="O34" s="49"/>
      <c r="P34" s="49"/>
      <c r="Q34" s="49"/>
      <c r="R34" s="49"/>
      <c r="S34" s="51">
        <f t="shared" si="0"/>
        <v>-5045595</v>
      </c>
      <c r="T34" s="45">
        <f t="shared" si="1"/>
        <v>0</v>
      </c>
      <c r="U34" s="157"/>
      <c r="V34" s="158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</row>
    <row r="35" spans="1:70" s="17" customFormat="1" ht="21" hidden="1" thickBot="1" x14ac:dyDescent="0.35">
      <c r="A35" s="38"/>
      <c r="B35" s="46">
        <v>11</v>
      </c>
      <c r="C35" s="26" t="s">
        <v>50</v>
      </c>
      <c r="D35" s="40" t="s">
        <v>31</v>
      </c>
      <c r="E35" s="47"/>
      <c r="F35" s="48"/>
      <c r="G35" s="49"/>
      <c r="H35" s="49"/>
      <c r="I35" s="49"/>
      <c r="J35" s="50"/>
      <c r="K35" s="49"/>
      <c r="L35" s="49"/>
      <c r="M35" s="49"/>
      <c r="N35" s="49"/>
      <c r="O35" s="49"/>
      <c r="P35" s="49"/>
      <c r="Q35" s="49"/>
      <c r="R35" s="49"/>
      <c r="S35" s="51">
        <f t="shared" si="0"/>
        <v>0</v>
      </c>
      <c r="T35" s="45">
        <f t="shared" si="1"/>
        <v>0</v>
      </c>
      <c r="U35" s="157"/>
      <c r="V35" s="158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</row>
    <row r="36" spans="1:70" s="54" customFormat="1" ht="21" hidden="1" thickBot="1" x14ac:dyDescent="0.35">
      <c r="A36" s="53"/>
      <c r="B36" s="46">
        <v>17</v>
      </c>
      <c r="C36" s="26" t="s">
        <v>51</v>
      </c>
      <c r="D36" s="40"/>
      <c r="E36" s="47"/>
      <c r="F36" s="48"/>
      <c r="G36" s="49"/>
      <c r="H36" s="49"/>
      <c r="I36" s="49"/>
      <c r="J36" s="50"/>
      <c r="K36" s="49"/>
      <c r="L36" s="49"/>
      <c r="M36" s="49"/>
      <c r="N36" s="49"/>
      <c r="O36" s="49"/>
      <c r="P36" s="49"/>
      <c r="Q36" s="49"/>
      <c r="R36" s="49"/>
      <c r="S36" s="51">
        <f t="shared" si="0"/>
        <v>0</v>
      </c>
      <c r="T36" s="45">
        <f t="shared" si="1"/>
        <v>0</v>
      </c>
      <c r="U36" s="157"/>
      <c r="V36" s="158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</row>
    <row r="37" spans="1:70" s="56" customFormat="1" ht="21" hidden="1" thickBot="1" x14ac:dyDescent="0.35">
      <c r="A37" s="55"/>
      <c r="B37" s="46">
        <v>18</v>
      </c>
      <c r="C37" s="26" t="s">
        <v>52</v>
      </c>
      <c r="D37" s="40"/>
      <c r="E37" s="47"/>
      <c r="F37" s="48"/>
      <c r="G37" s="49"/>
      <c r="H37" s="49"/>
      <c r="I37" s="49"/>
      <c r="J37" s="50"/>
      <c r="K37" s="49"/>
      <c r="L37" s="49"/>
      <c r="M37" s="49"/>
      <c r="N37" s="49"/>
      <c r="O37" s="49"/>
      <c r="P37" s="49"/>
      <c r="Q37" s="49"/>
      <c r="R37" s="49"/>
      <c r="S37" s="51">
        <f t="shared" si="0"/>
        <v>0</v>
      </c>
      <c r="T37" s="45">
        <f t="shared" si="1"/>
        <v>0</v>
      </c>
      <c r="U37" s="157"/>
      <c r="V37" s="158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</row>
    <row r="38" spans="1:70" s="56" customFormat="1" ht="21" hidden="1" thickBot="1" x14ac:dyDescent="0.35">
      <c r="A38" s="55"/>
      <c r="B38" s="46"/>
      <c r="C38" s="26" t="s">
        <v>53</v>
      </c>
      <c r="D38" s="40"/>
      <c r="E38" s="47"/>
      <c r="F38" s="48"/>
      <c r="G38" s="49"/>
      <c r="H38" s="49"/>
      <c r="I38" s="49"/>
      <c r="J38" s="50"/>
      <c r="K38" s="49"/>
      <c r="L38" s="49"/>
      <c r="M38" s="49"/>
      <c r="N38" s="49"/>
      <c r="O38" s="49"/>
      <c r="P38" s="49"/>
      <c r="Q38" s="49"/>
      <c r="R38" s="49"/>
      <c r="S38" s="51">
        <f t="shared" si="0"/>
        <v>0</v>
      </c>
      <c r="T38" s="45">
        <f t="shared" si="1"/>
        <v>0</v>
      </c>
      <c r="U38" s="157"/>
      <c r="V38" s="158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</row>
    <row r="39" spans="1:70" s="17" customFormat="1" ht="21" thickBot="1" x14ac:dyDescent="0.35">
      <c r="A39" s="38"/>
      <c r="B39" s="46">
        <v>12</v>
      </c>
      <c r="C39" s="26" t="s">
        <v>54</v>
      </c>
      <c r="D39" s="40">
        <v>1515</v>
      </c>
      <c r="E39" s="47">
        <v>16894828</v>
      </c>
      <c r="F39" s="48">
        <v>16894828</v>
      </c>
      <c r="G39" s="49"/>
      <c r="H39" s="57"/>
      <c r="I39" s="49">
        <v>16894828</v>
      </c>
      <c r="J39" s="50"/>
      <c r="K39" s="49"/>
      <c r="L39" s="49"/>
      <c r="M39" s="49"/>
      <c r="N39" s="49"/>
      <c r="O39" s="49"/>
      <c r="P39" s="49"/>
      <c r="Q39" s="49"/>
      <c r="R39" s="49"/>
      <c r="S39" s="51">
        <f t="shared" si="0"/>
        <v>16894828</v>
      </c>
      <c r="T39" s="45">
        <f t="shared" si="1"/>
        <v>0</v>
      </c>
      <c r="U39" s="157"/>
      <c r="V39" s="158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</row>
    <row r="40" spans="1:70" s="17" customFormat="1" ht="21.75" hidden="1" customHeight="1" thickBot="1" x14ac:dyDescent="0.35">
      <c r="A40" s="38"/>
      <c r="B40" s="46">
        <v>20</v>
      </c>
      <c r="C40" s="26" t="s">
        <v>55</v>
      </c>
      <c r="D40" s="40" t="s">
        <v>31</v>
      </c>
      <c r="E40" s="47"/>
      <c r="F40" s="48"/>
      <c r="G40" s="49"/>
      <c r="H40" s="57"/>
      <c r="I40" s="49"/>
      <c r="J40" s="50"/>
      <c r="K40" s="49"/>
      <c r="L40" s="49"/>
      <c r="M40" s="49"/>
      <c r="N40" s="49"/>
      <c r="O40" s="49"/>
      <c r="P40" s="49"/>
      <c r="Q40" s="49"/>
      <c r="R40" s="49"/>
      <c r="S40" s="51">
        <f t="shared" si="0"/>
        <v>0</v>
      </c>
      <c r="T40" s="45">
        <f t="shared" si="1"/>
        <v>0</v>
      </c>
      <c r="U40" s="157"/>
      <c r="V40" s="158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</row>
    <row r="41" spans="1:70" s="58" customFormat="1" ht="21.75" customHeight="1" thickBot="1" x14ac:dyDescent="0.35">
      <c r="A41" s="38"/>
      <c r="B41" s="46">
        <v>13</v>
      </c>
      <c r="C41" s="26" t="s">
        <v>56</v>
      </c>
      <c r="D41" s="40" t="s">
        <v>31</v>
      </c>
      <c r="E41" s="47">
        <f>+G41*12</f>
        <v>44473368</v>
      </c>
      <c r="F41" s="48">
        <f>SUM(G41:R41)</f>
        <v>14583756</v>
      </c>
      <c r="G41" s="49">
        <v>3706114</v>
      </c>
      <c r="H41" s="49">
        <v>3585764</v>
      </c>
      <c r="I41" s="49">
        <v>3645939</v>
      </c>
      <c r="J41" s="50">
        <v>3645939</v>
      </c>
      <c r="K41" s="49"/>
      <c r="L41" s="49"/>
      <c r="M41" s="49"/>
      <c r="N41" s="49"/>
      <c r="O41" s="49"/>
      <c r="P41" s="49"/>
      <c r="Q41" s="49"/>
      <c r="R41" s="49"/>
      <c r="S41" s="51">
        <f t="shared" si="0"/>
        <v>14583756</v>
      </c>
      <c r="T41" s="45">
        <f t="shared" si="1"/>
        <v>0</v>
      </c>
      <c r="U41" s="160"/>
      <c r="V41" s="158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</row>
    <row r="42" spans="1:70" s="58" customFormat="1" ht="21.75" hidden="1" customHeight="1" thickBot="1" x14ac:dyDescent="0.35">
      <c r="A42" s="38"/>
      <c r="B42" s="46">
        <v>22</v>
      </c>
      <c r="C42" s="26" t="s">
        <v>57</v>
      </c>
      <c r="D42" s="40" t="s">
        <v>31</v>
      </c>
      <c r="E42" s="47"/>
      <c r="F42" s="48"/>
      <c r="G42" s="49"/>
      <c r="H42" s="49"/>
      <c r="I42" s="49"/>
      <c r="J42" s="50"/>
      <c r="K42" s="49"/>
      <c r="L42" s="49"/>
      <c r="M42" s="49"/>
      <c r="N42" s="49"/>
      <c r="O42" s="49"/>
      <c r="P42" s="49"/>
      <c r="Q42" s="49"/>
      <c r="R42" s="49"/>
      <c r="S42" s="51">
        <f t="shared" si="0"/>
        <v>0</v>
      </c>
      <c r="T42" s="45">
        <f t="shared" si="1"/>
        <v>0</v>
      </c>
      <c r="U42" s="160"/>
      <c r="V42" s="158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</row>
    <row r="43" spans="1:70" s="58" customFormat="1" ht="21.75" hidden="1" customHeight="1" thickBot="1" x14ac:dyDescent="0.35">
      <c r="A43" s="38"/>
      <c r="B43" s="46">
        <v>9</v>
      </c>
      <c r="C43" s="26" t="s">
        <v>58</v>
      </c>
      <c r="D43" s="40"/>
      <c r="E43" s="47"/>
      <c r="F43" s="48"/>
      <c r="G43" s="49"/>
      <c r="H43" s="49"/>
      <c r="I43" s="49"/>
      <c r="J43" s="50"/>
      <c r="K43" s="49"/>
      <c r="L43" s="49"/>
      <c r="M43" s="49"/>
      <c r="N43" s="49"/>
      <c r="O43" s="49"/>
      <c r="P43" s="49"/>
      <c r="Q43" s="49"/>
      <c r="R43" s="49"/>
      <c r="S43" s="51">
        <f t="shared" si="0"/>
        <v>0</v>
      </c>
      <c r="T43" s="45">
        <f t="shared" si="1"/>
        <v>0</v>
      </c>
      <c r="U43" s="161"/>
      <c r="V43" s="158"/>
      <c r="W43" s="161"/>
      <c r="X43" s="161"/>
      <c r="Y43" s="161"/>
      <c r="Z43" s="161"/>
      <c r="AA43" s="161"/>
      <c r="AB43" s="162"/>
      <c r="AC43" s="163"/>
      <c r="AD43" s="161"/>
      <c r="AE43" s="161"/>
      <c r="AF43" s="161"/>
      <c r="AG43" s="161"/>
      <c r="AH43" s="161"/>
      <c r="AI43" s="161"/>
      <c r="AJ43" s="164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</row>
    <row r="44" spans="1:70" s="58" customFormat="1" ht="21" thickBot="1" x14ac:dyDescent="0.35">
      <c r="A44" s="38"/>
      <c r="B44" s="46">
        <v>24</v>
      </c>
      <c r="C44" s="26" t="s">
        <v>59</v>
      </c>
      <c r="D44" s="40">
        <v>894</v>
      </c>
      <c r="E44" s="47">
        <v>22188933</v>
      </c>
      <c r="F44" s="48">
        <v>22188933</v>
      </c>
      <c r="G44" s="49"/>
      <c r="H44" s="49"/>
      <c r="I44" s="49">
        <v>7396311</v>
      </c>
      <c r="J44" s="50">
        <v>14792622</v>
      </c>
      <c r="K44" s="49"/>
      <c r="L44" s="49"/>
      <c r="M44" s="49"/>
      <c r="N44" s="49"/>
      <c r="O44" s="49"/>
      <c r="P44" s="49"/>
      <c r="Q44" s="49"/>
      <c r="R44" s="49"/>
      <c r="S44" s="51">
        <f t="shared" si="0"/>
        <v>22188933</v>
      </c>
      <c r="T44" s="45">
        <f t="shared" si="1"/>
        <v>0</v>
      </c>
      <c r="U44" s="161"/>
      <c r="V44" s="158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4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</row>
    <row r="45" spans="1:70" s="58" customFormat="1" ht="21.75" hidden="1" customHeight="1" thickBot="1" x14ac:dyDescent="0.35">
      <c r="A45" s="38"/>
      <c r="B45" s="46">
        <v>25</v>
      </c>
      <c r="C45" s="26" t="s">
        <v>60</v>
      </c>
      <c r="D45" s="40"/>
      <c r="E45" s="47"/>
      <c r="F45" s="48"/>
      <c r="G45" s="49"/>
      <c r="H45" s="49"/>
      <c r="I45" s="49"/>
      <c r="J45" s="50"/>
      <c r="K45" s="49"/>
      <c r="L45" s="49"/>
      <c r="M45" s="49"/>
      <c r="N45" s="49"/>
      <c r="O45" s="49"/>
      <c r="P45" s="49"/>
      <c r="Q45" s="49"/>
      <c r="R45" s="49"/>
      <c r="S45" s="51">
        <f t="shared" si="0"/>
        <v>0</v>
      </c>
      <c r="T45" s="45">
        <f t="shared" si="1"/>
        <v>0</v>
      </c>
      <c r="U45" s="161"/>
      <c r="V45" s="158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4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</row>
    <row r="46" spans="1:70" s="58" customFormat="1" ht="21" thickBot="1" x14ac:dyDescent="0.35">
      <c r="A46" s="38"/>
      <c r="B46" s="46">
        <v>14</v>
      </c>
      <c r="C46" s="26" t="s">
        <v>61</v>
      </c>
      <c r="D46" s="40">
        <v>1126</v>
      </c>
      <c r="E46" s="62">
        <v>1881600</v>
      </c>
      <c r="F46" s="48">
        <v>1317120</v>
      </c>
      <c r="G46" s="49"/>
      <c r="H46" s="49"/>
      <c r="I46" s="49">
        <v>1317120</v>
      </c>
      <c r="J46" s="50"/>
      <c r="K46" s="49"/>
      <c r="L46" s="49"/>
      <c r="M46" s="49"/>
      <c r="N46" s="49"/>
      <c r="O46" s="49"/>
      <c r="P46" s="49"/>
      <c r="Q46" s="49"/>
      <c r="R46" s="49"/>
      <c r="S46" s="51">
        <f t="shared" si="0"/>
        <v>1317120</v>
      </c>
      <c r="T46" s="45">
        <f t="shared" si="1"/>
        <v>0</v>
      </c>
      <c r="U46" s="161"/>
      <c r="V46" s="158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4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</row>
    <row r="47" spans="1:70" s="58" customFormat="1" ht="21" thickBot="1" x14ac:dyDescent="0.35">
      <c r="A47" s="38"/>
      <c r="B47" s="46">
        <v>15</v>
      </c>
      <c r="C47" s="26" t="s">
        <v>62</v>
      </c>
      <c r="D47" s="40">
        <v>1126</v>
      </c>
      <c r="E47" s="62">
        <v>15004434</v>
      </c>
      <c r="F47" s="48">
        <v>10503103.799999999</v>
      </c>
      <c r="G47" s="49"/>
      <c r="H47" s="49"/>
      <c r="I47" s="49">
        <v>10503103</v>
      </c>
      <c r="J47" s="50"/>
      <c r="K47" s="49"/>
      <c r="L47" s="49"/>
      <c r="M47" s="49"/>
      <c r="N47" s="49"/>
      <c r="O47" s="49"/>
      <c r="P47" s="49"/>
      <c r="Q47" s="49"/>
      <c r="R47" s="49"/>
      <c r="S47" s="51">
        <f t="shared" si="0"/>
        <v>10503103</v>
      </c>
      <c r="T47" s="45">
        <f t="shared" si="1"/>
        <v>0.79999999888241291</v>
      </c>
      <c r="U47" s="161"/>
      <c r="V47" s="158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4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</row>
    <row r="48" spans="1:70" s="58" customFormat="1" ht="21" hidden="1" thickBot="1" x14ac:dyDescent="0.35">
      <c r="A48" s="38"/>
      <c r="B48" s="46">
        <v>12</v>
      </c>
      <c r="C48" s="26" t="s">
        <v>63</v>
      </c>
      <c r="D48" s="40"/>
      <c r="E48" s="62"/>
      <c r="F48" s="48"/>
      <c r="G48" s="49"/>
      <c r="H48" s="49"/>
      <c r="I48" s="49"/>
      <c r="J48" s="50"/>
      <c r="K48" s="49"/>
      <c r="L48" s="49"/>
      <c r="M48" s="49"/>
      <c r="N48" s="49"/>
      <c r="O48" s="49"/>
      <c r="P48" s="49"/>
      <c r="Q48" s="49"/>
      <c r="R48" s="49"/>
      <c r="S48" s="51">
        <f t="shared" si="0"/>
        <v>0</v>
      </c>
      <c r="T48" s="45">
        <f t="shared" si="1"/>
        <v>0</v>
      </c>
      <c r="U48" s="161"/>
      <c r="V48" s="158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4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</row>
    <row r="49" spans="1:70" s="58" customFormat="1" ht="21.75" hidden="1" customHeight="1" thickBot="1" x14ac:dyDescent="0.35">
      <c r="A49" s="38"/>
      <c r="B49" s="46">
        <v>16</v>
      </c>
      <c r="C49" s="26" t="s">
        <v>64</v>
      </c>
      <c r="D49" s="40"/>
      <c r="E49" s="47"/>
      <c r="F49" s="48"/>
      <c r="G49" s="49"/>
      <c r="H49" s="49"/>
      <c r="I49" s="49"/>
      <c r="J49" s="50"/>
      <c r="K49" s="49"/>
      <c r="L49" s="49"/>
      <c r="M49" s="49"/>
      <c r="N49" s="49"/>
      <c r="O49" s="49"/>
      <c r="P49" s="49"/>
      <c r="Q49" s="49"/>
      <c r="R49" s="49"/>
      <c r="S49" s="51">
        <f t="shared" si="0"/>
        <v>0</v>
      </c>
      <c r="T49" s="45">
        <f t="shared" si="1"/>
        <v>0</v>
      </c>
      <c r="U49" s="161"/>
      <c r="V49" s="158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4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</row>
    <row r="50" spans="1:70" s="58" customFormat="1" ht="21.75" hidden="1" customHeight="1" thickBot="1" x14ac:dyDescent="0.35">
      <c r="A50" s="38"/>
      <c r="B50" s="46">
        <v>30</v>
      </c>
      <c r="C50" s="26" t="s">
        <v>65</v>
      </c>
      <c r="D50" s="40"/>
      <c r="E50" s="47"/>
      <c r="F50" s="48"/>
      <c r="G50" s="49"/>
      <c r="H50" s="49"/>
      <c r="I50" s="49"/>
      <c r="J50" s="50"/>
      <c r="K50" s="49"/>
      <c r="L50" s="49"/>
      <c r="M50" s="49"/>
      <c r="N50" s="49"/>
      <c r="O50" s="49"/>
      <c r="P50" s="49"/>
      <c r="Q50" s="49"/>
      <c r="R50" s="49"/>
      <c r="S50" s="51">
        <f t="shared" si="0"/>
        <v>0</v>
      </c>
      <c r="T50" s="45">
        <f t="shared" si="1"/>
        <v>0</v>
      </c>
      <c r="U50" s="161"/>
      <c r="V50" s="158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4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</row>
    <row r="51" spans="1:70" s="58" customFormat="1" ht="21" hidden="1" thickBot="1" x14ac:dyDescent="0.35">
      <c r="A51" s="38"/>
      <c r="B51" s="46">
        <v>17</v>
      </c>
      <c r="C51" s="26" t="s">
        <v>66</v>
      </c>
      <c r="D51" s="40"/>
      <c r="E51" s="47"/>
      <c r="F51" s="48"/>
      <c r="G51" s="49"/>
      <c r="H51" s="49"/>
      <c r="I51" s="49"/>
      <c r="J51" s="50"/>
      <c r="K51" s="49"/>
      <c r="L51" s="49"/>
      <c r="M51" s="49"/>
      <c r="N51" s="49"/>
      <c r="O51" s="49"/>
      <c r="P51" s="49"/>
      <c r="Q51" s="49"/>
      <c r="R51" s="49"/>
      <c r="S51" s="51">
        <f t="shared" si="0"/>
        <v>0</v>
      </c>
      <c r="T51" s="45">
        <f t="shared" si="1"/>
        <v>0</v>
      </c>
      <c r="U51" s="161"/>
      <c r="V51" s="158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4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</row>
    <row r="52" spans="1:70" s="58" customFormat="1" ht="21" hidden="1" thickBot="1" x14ac:dyDescent="0.35">
      <c r="A52" s="38"/>
      <c r="B52" s="46">
        <v>32</v>
      </c>
      <c r="C52" s="26" t="s">
        <v>67</v>
      </c>
      <c r="D52" s="40"/>
      <c r="E52" s="47"/>
      <c r="F52" s="48"/>
      <c r="G52" s="49"/>
      <c r="H52" s="49"/>
      <c r="I52" s="49"/>
      <c r="J52" s="50"/>
      <c r="K52" s="49"/>
      <c r="L52" s="49"/>
      <c r="M52" s="49"/>
      <c r="N52" s="49"/>
      <c r="O52" s="49"/>
      <c r="P52" s="49"/>
      <c r="Q52" s="49"/>
      <c r="R52" s="49"/>
      <c r="S52" s="51">
        <f t="shared" si="0"/>
        <v>0</v>
      </c>
      <c r="T52" s="45">
        <f t="shared" si="1"/>
        <v>0</v>
      </c>
      <c r="U52" s="161"/>
      <c r="V52" s="158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4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</row>
    <row r="53" spans="1:70" s="58" customFormat="1" ht="21" hidden="1" thickBot="1" x14ac:dyDescent="0.35">
      <c r="A53" s="38"/>
      <c r="B53" s="46">
        <v>33</v>
      </c>
      <c r="C53" s="26" t="s">
        <v>68</v>
      </c>
      <c r="D53" s="40"/>
      <c r="E53" s="47"/>
      <c r="F53" s="48"/>
      <c r="G53" s="49"/>
      <c r="H53" s="49"/>
      <c r="I53" s="49"/>
      <c r="J53" s="50"/>
      <c r="K53" s="49"/>
      <c r="L53" s="49"/>
      <c r="M53" s="49"/>
      <c r="N53" s="49"/>
      <c r="O53" s="49"/>
      <c r="P53" s="49"/>
      <c r="Q53" s="49"/>
      <c r="R53" s="49"/>
      <c r="S53" s="51">
        <f t="shared" si="0"/>
        <v>0</v>
      </c>
      <c r="T53" s="45">
        <f t="shared" si="1"/>
        <v>0</v>
      </c>
      <c r="U53" s="161"/>
      <c r="V53" s="158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4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</row>
    <row r="54" spans="1:70" s="58" customFormat="1" ht="21" hidden="1" thickBot="1" x14ac:dyDescent="0.35">
      <c r="A54" s="38"/>
      <c r="B54" s="46">
        <v>14</v>
      </c>
      <c r="C54" s="26" t="s">
        <v>69</v>
      </c>
      <c r="D54" s="40"/>
      <c r="E54" s="63"/>
      <c r="F54" s="48"/>
      <c r="G54" s="49"/>
      <c r="H54" s="49"/>
      <c r="I54" s="49"/>
      <c r="J54" s="50"/>
      <c r="K54" s="49"/>
      <c r="L54" s="49"/>
      <c r="M54" s="49"/>
      <c r="N54" s="49"/>
      <c r="O54" s="49"/>
      <c r="P54" s="49"/>
      <c r="Q54" s="49"/>
      <c r="R54" s="49"/>
      <c r="S54" s="51">
        <f t="shared" si="0"/>
        <v>0</v>
      </c>
      <c r="T54" s="45">
        <f t="shared" si="1"/>
        <v>0</v>
      </c>
      <c r="U54" s="161"/>
      <c r="V54" s="158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4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</row>
    <row r="55" spans="1:70" s="58" customFormat="1" ht="21" thickBot="1" x14ac:dyDescent="0.35">
      <c r="A55" s="38"/>
      <c r="B55" s="46">
        <v>18</v>
      </c>
      <c r="C55" s="26" t="s">
        <v>70</v>
      </c>
      <c r="D55" s="40">
        <v>947</v>
      </c>
      <c r="E55" s="64">
        <v>613123</v>
      </c>
      <c r="F55" s="48">
        <f>+I55</f>
        <v>429186</v>
      </c>
      <c r="G55" s="49"/>
      <c r="H55" s="49"/>
      <c r="I55" s="49">
        <v>429186</v>
      </c>
      <c r="J55" s="50"/>
      <c r="K55" s="49"/>
      <c r="L55" s="49"/>
      <c r="M55" s="49"/>
      <c r="N55" s="49"/>
      <c r="O55" s="49"/>
      <c r="P55" s="49"/>
      <c r="Q55" s="49"/>
      <c r="R55" s="49"/>
      <c r="S55" s="51">
        <f t="shared" si="0"/>
        <v>429186</v>
      </c>
      <c r="T55" s="45">
        <f t="shared" si="1"/>
        <v>0</v>
      </c>
      <c r="U55" s="161"/>
      <c r="V55" s="158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4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</row>
    <row r="56" spans="1:70" s="58" customFormat="1" ht="21" thickBot="1" x14ac:dyDescent="0.35">
      <c r="A56" s="38"/>
      <c r="B56" s="46">
        <v>19</v>
      </c>
      <c r="C56" s="26" t="s">
        <v>71</v>
      </c>
      <c r="D56" s="40">
        <v>947</v>
      </c>
      <c r="E56" s="47">
        <v>36117900</v>
      </c>
      <c r="F56" s="48">
        <f>+I56</f>
        <v>25282530</v>
      </c>
      <c r="G56" s="49"/>
      <c r="H56" s="49"/>
      <c r="I56" s="49">
        <v>25282530</v>
      </c>
      <c r="J56" s="50"/>
      <c r="K56" s="49"/>
      <c r="L56" s="49"/>
      <c r="M56" s="49"/>
      <c r="N56" s="49"/>
      <c r="O56" s="49"/>
      <c r="P56" s="49"/>
      <c r="Q56" s="49"/>
      <c r="R56" s="49"/>
      <c r="S56" s="51">
        <f t="shared" si="0"/>
        <v>25282530</v>
      </c>
      <c r="T56" s="45">
        <f t="shared" si="1"/>
        <v>0</v>
      </c>
      <c r="U56" s="161"/>
      <c r="V56" s="158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4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</row>
    <row r="57" spans="1:70" s="58" customFormat="1" ht="36" hidden="1" customHeight="1" thickBot="1" x14ac:dyDescent="0.35">
      <c r="A57" s="38"/>
      <c r="B57" s="46">
        <v>37</v>
      </c>
      <c r="C57" s="26" t="s">
        <v>72</v>
      </c>
      <c r="D57" s="40"/>
      <c r="E57" s="62"/>
      <c r="F57" s="48"/>
      <c r="G57" s="49"/>
      <c r="H57" s="49"/>
      <c r="I57" s="49"/>
      <c r="J57" s="50"/>
      <c r="K57" s="49"/>
      <c r="L57" s="49"/>
      <c r="M57" s="49"/>
      <c r="N57" s="49"/>
      <c r="O57" s="49"/>
      <c r="P57" s="49"/>
      <c r="Q57" s="49"/>
      <c r="R57" s="49"/>
      <c r="S57" s="51">
        <f t="shared" si="0"/>
        <v>0</v>
      </c>
      <c r="T57" s="45">
        <f t="shared" si="1"/>
        <v>0</v>
      </c>
      <c r="U57" s="161"/>
      <c r="V57" s="158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4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60"/>
      <c r="BR57" s="160"/>
    </row>
    <row r="58" spans="1:70" s="58" customFormat="1" ht="21" hidden="1" thickBot="1" x14ac:dyDescent="0.35">
      <c r="A58" s="38"/>
      <c r="B58" s="46">
        <v>20</v>
      </c>
      <c r="C58" s="26" t="s">
        <v>73</v>
      </c>
      <c r="D58" s="40"/>
      <c r="E58" s="63"/>
      <c r="F58" s="48"/>
      <c r="G58" s="49"/>
      <c r="H58" s="49"/>
      <c r="I58" s="49"/>
      <c r="J58" s="50"/>
      <c r="K58" s="49"/>
      <c r="L58" s="49"/>
      <c r="M58" s="49"/>
      <c r="N58" s="49"/>
      <c r="O58" s="49"/>
      <c r="P58" s="49"/>
      <c r="Q58" s="49"/>
      <c r="R58" s="49"/>
      <c r="S58" s="51">
        <f t="shared" si="0"/>
        <v>0</v>
      </c>
      <c r="T58" s="45">
        <f t="shared" si="1"/>
        <v>0</v>
      </c>
      <c r="U58" s="161"/>
      <c r="V58" s="158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4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60"/>
      <c r="BM58" s="160"/>
      <c r="BN58" s="160"/>
      <c r="BO58" s="160"/>
      <c r="BP58" s="160"/>
      <c r="BQ58" s="160"/>
      <c r="BR58" s="160"/>
    </row>
    <row r="59" spans="1:70" s="58" customFormat="1" ht="21" hidden="1" thickBot="1" x14ac:dyDescent="0.35">
      <c r="A59" s="38"/>
      <c r="B59" s="46">
        <v>21</v>
      </c>
      <c r="C59" s="26" t="s">
        <v>74</v>
      </c>
      <c r="D59" s="40"/>
      <c r="E59" s="63"/>
      <c r="F59" s="48"/>
      <c r="G59" s="49"/>
      <c r="H59" s="49"/>
      <c r="I59" s="49"/>
      <c r="J59" s="50"/>
      <c r="K59" s="49"/>
      <c r="L59" s="49"/>
      <c r="M59" s="49"/>
      <c r="N59" s="49"/>
      <c r="O59" s="49"/>
      <c r="P59" s="49"/>
      <c r="Q59" s="49"/>
      <c r="R59" s="49"/>
      <c r="S59" s="51">
        <f t="shared" si="0"/>
        <v>0</v>
      </c>
      <c r="T59" s="45">
        <f t="shared" si="1"/>
        <v>0</v>
      </c>
      <c r="U59" s="161"/>
      <c r="V59" s="158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4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</row>
    <row r="60" spans="1:70" s="58" customFormat="1" ht="21" hidden="1" thickBot="1" x14ac:dyDescent="0.35">
      <c r="A60" s="38"/>
      <c r="B60" s="46">
        <v>22</v>
      </c>
      <c r="C60" s="26" t="s">
        <v>75</v>
      </c>
      <c r="D60" s="40"/>
      <c r="E60" s="65"/>
      <c r="F60" s="48"/>
      <c r="G60" s="49"/>
      <c r="H60" s="49"/>
      <c r="I60" s="49"/>
      <c r="J60" s="50"/>
      <c r="K60" s="49"/>
      <c r="L60" s="49"/>
      <c r="M60" s="49"/>
      <c r="N60" s="49"/>
      <c r="O60" s="49"/>
      <c r="P60" s="49"/>
      <c r="Q60" s="49"/>
      <c r="R60" s="49"/>
      <c r="S60" s="51">
        <f t="shared" si="0"/>
        <v>0</v>
      </c>
      <c r="T60" s="45">
        <f t="shared" si="1"/>
        <v>0</v>
      </c>
      <c r="U60" s="161"/>
      <c r="V60" s="158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4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</row>
    <row r="61" spans="1:70" s="58" customFormat="1" ht="21" thickBot="1" x14ac:dyDescent="0.35">
      <c r="A61" s="38"/>
      <c r="B61" s="46">
        <v>23</v>
      </c>
      <c r="C61" s="26" t="s">
        <v>76</v>
      </c>
      <c r="D61" s="40">
        <v>1139</v>
      </c>
      <c r="E61" s="65">
        <v>1833909</v>
      </c>
      <c r="F61" s="48">
        <v>1283736</v>
      </c>
      <c r="G61" s="49"/>
      <c r="H61" s="49"/>
      <c r="I61" s="49"/>
      <c r="J61" s="50">
        <v>1283736</v>
      </c>
      <c r="K61" s="49"/>
      <c r="L61" s="49"/>
      <c r="M61" s="49"/>
      <c r="N61" s="49"/>
      <c r="O61" s="49"/>
      <c r="P61" s="49"/>
      <c r="Q61" s="49"/>
      <c r="R61" s="49"/>
      <c r="S61" s="51">
        <f t="shared" si="0"/>
        <v>1283736</v>
      </c>
      <c r="T61" s="45">
        <f t="shared" si="1"/>
        <v>0</v>
      </c>
      <c r="U61" s="161"/>
      <c r="V61" s="158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4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0"/>
      <c r="BO61" s="160"/>
      <c r="BP61" s="160"/>
      <c r="BQ61" s="160"/>
      <c r="BR61" s="160"/>
    </row>
    <row r="62" spans="1:70" s="58" customFormat="1" ht="21" hidden="1" thickBot="1" x14ac:dyDescent="0.35">
      <c r="A62" s="38"/>
      <c r="B62" s="46">
        <v>24</v>
      </c>
      <c r="C62" s="26" t="s">
        <v>77</v>
      </c>
      <c r="D62" s="40"/>
      <c r="E62" s="65"/>
      <c r="F62" s="48"/>
      <c r="G62" s="49"/>
      <c r="H62" s="49"/>
      <c r="I62" s="49"/>
      <c r="J62" s="50">
        <v>12503190</v>
      </c>
      <c r="K62" s="49"/>
      <c r="L62" s="49"/>
      <c r="M62" s="49"/>
      <c r="N62" s="49"/>
      <c r="O62" s="49"/>
      <c r="P62" s="49"/>
      <c r="Q62" s="49"/>
      <c r="R62" s="49"/>
      <c r="S62" s="51">
        <f t="shared" si="0"/>
        <v>12503190</v>
      </c>
      <c r="T62" s="45">
        <f t="shared" si="1"/>
        <v>-12503190</v>
      </c>
      <c r="U62" s="161"/>
      <c r="V62" s="158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4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</row>
    <row r="63" spans="1:70" s="58" customFormat="1" ht="21" hidden="1" thickBot="1" x14ac:dyDescent="0.35">
      <c r="A63" s="38"/>
      <c r="B63" s="46"/>
      <c r="C63" s="26" t="s">
        <v>78</v>
      </c>
      <c r="D63" s="40"/>
      <c r="E63" s="65"/>
      <c r="F63" s="48"/>
      <c r="G63" s="49"/>
      <c r="H63" s="49"/>
      <c r="I63" s="49"/>
      <c r="J63" s="50">
        <v>5328254.3999999994</v>
      </c>
      <c r="K63" s="49"/>
      <c r="L63" s="49"/>
      <c r="M63" s="49"/>
      <c r="N63" s="49"/>
      <c r="O63" s="49"/>
      <c r="P63" s="49"/>
      <c r="Q63" s="49"/>
      <c r="R63" s="49"/>
      <c r="S63" s="51">
        <f t="shared" si="0"/>
        <v>5328254.3999999994</v>
      </c>
      <c r="T63" s="45">
        <f t="shared" si="1"/>
        <v>-5328254.3999999994</v>
      </c>
      <c r="U63" s="161"/>
      <c r="V63" s="158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4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</row>
    <row r="64" spans="1:70" s="58" customFormat="1" ht="21" thickBot="1" x14ac:dyDescent="0.35">
      <c r="A64" s="38"/>
      <c r="B64" s="46">
        <v>25</v>
      </c>
      <c r="C64" s="26" t="s">
        <v>79</v>
      </c>
      <c r="D64" s="40">
        <v>1139</v>
      </c>
      <c r="E64" s="65">
        <v>17861700</v>
      </c>
      <c r="F64" s="48">
        <v>12503190</v>
      </c>
      <c r="G64" s="49"/>
      <c r="H64" s="49"/>
      <c r="I64" s="49"/>
      <c r="J64" s="50">
        <v>12503190</v>
      </c>
      <c r="K64" s="49"/>
      <c r="L64" s="49"/>
      <c r="M64" s="49"/>
      <c r="N64" s="49"/>
      <c r="O64" s="49"/>
      <c r="P64" s="49"/>
      <c r="Q64" s="49"/>
      <c r="R64" s="49"/>
      <c r="S64" s="51">
        <f t="shared" si="0"/>
        <v>12503190</v>
      </c>
      <c r="T64" s="45">
        <f t="shared" si="1"/>
        <v>0</v>
      </c>
      <c r="U64" s="161"/>
      <c r="V64" s="158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4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  <c r="BP64" s="160"/>
      <c r="BQ64" s="160"/>
      <c r="BR64" s="160"/>
    </row>
    <row r="65" spans="1:70" s="58" customFormat="1" ht="21" thickBot="1" x14ac:dyDescent="0.35">
      <c r="A65" s="38"/>
      <c r="B65" s="46"/>
      <c r="C65" s="26" t="s">
        <v>199</v>
      </c>
      <c r="D65" s="40">
        <v>1139</v>
      </c>
      <c r="E65" s="65">
        <v>7611792</v>
      </c>
      <c r="F65" s="48">
        <v>5328254</v>
      </c>
      <c r="G65" s="49"/>
      <c r="H65" s="49"/>
      <c r="I65" s="49"/>
      <c r="J65" s="50">
        <v>5328254</v>
      </c>
      <c r="K65" s="49"/>
      <c r="L65" s="49"/>
      <c r="M65" s="49"/>
      <c r="N65" s="49"/>
      <c r="O65" s="49"/>
      <c r="P65" s="49"/>
      <c r="Q65" s="49"/>
      <c r="R65" s="49"/>
      <c r="S65" s="51">
        <f t="shared" si="0"/>
        <v>5328254</v>
      </c>
      <c r="T65" s="45"/>
      <c r="U65" s="161"/>
      <c r="V65" s="158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4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0"/>
      <c r="BM65" s="160"/>
      <c r="BN65" s="160"/>
      <c r="BO65" s="160"/>
      <c r="BP65" s="160"/>
      <c r="BQ65" s="160"/>
      <c r="BR65" s="160"/>
    </row>
    <row r="66" spans="1:70" s="58" customFormat="1" ht="21" hidden="1" thickBot="1" x14ac:dyDescent="0.35">
      <c r="A66" s="38"/>
      <c r="B66" s="46">
        <v>26</v>
      </c>
      <c r="C66" s="26" t="s">
        <v>80</v>
      </c>
      <c r="D66" s="40"/>
      <c r="E66" s="64"/>
      <c r="F66" s="48"/>
      <c r="G66" s="49"/>
      <c r="H66" s="49"/>
      <c r="I66" s="49"/>
      <c r="J66" s="50"/>
      <c r="K66" s="49"/>
      <c r="L66" s="49"/>
      <c r="M66" s="49"/>
      <c r="N66" s="49"/>
      <c r="O66" s="49"/>
      <c r="P66" s="49"/>
      <c r="Q66" s="49"/>
      <c r="R66" s="49"/>
      <c r="S66" s="51">
        <f t="shared" si="0"/>
        <v>0</v>
      </c>
      <c r="T66" s="45">
        <f t="shared" si="1"/>
        <v>0</v>
      </c>
      <c r="U66" s="161"/>
      <c r="V66" s="158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4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  <c r="BO66" s="160"/>
      <c r="BP66" s="160"/>
      <c r="BQ66" s="160"/>
      <c r="BR66" s="160"/>
    </row>
    <row r="67" spans="1:70" s="58" customFormat="1" ht="21" hidden="1" thickBot="1" x14ac:dyDescent="0.35">
      <c r="A67" s="38"/>
      <c r="B67" s="46">
        <v>43</v>
      </c>
      <c r="C67" s="26" t="s">
        <v>81</v>
      </c>
      <c r="D67" s="40"/>
      <c r="E67" s="62"/>
      <c r="F67" s="48"/>
      <c r="G67" s="49"/>
      <c r="H67" s="49"/>
      <c r="I67" s="49"/>
      <c r="J67" s="50"/>
      <c r="K67" s="49"/>
      <c r="L67" s="49"/>
      <c r="M67" s="49"/>
      <c r="N67" s="49"/>
      <c r="O67" s="49"/>
      <c r="P67" s="49"/>
      <c r="Q67" s="49"/>
      <c r="R67" s="49"/>
      <c r="S67" s="51">
        <f t="shared" si="0"/>
        <v>0</v>
      </c>
      <c r="T67" s="45">
        <f t="shared" si="1"/>
        <v>0</v>
      </c>
      <c r="U67" s="161"/>
      <c r="V67" s="158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4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0"/>
      <c r="BO67" s="160"/>
      <c r="BP67" s="160"/>
      <c r="BQ67" s="160"/>
      <c r="BR67" s="160"/>
    </row>
    <row r="68" spans="1:70" s="58" customFormat="1" ht="21" hidden="1" thickBot="1" x14ac:dyDescent="0.35">
      <c r="A68" s="38"/>
      <c r="B68" s="46">
        <v>44</v>
      </c>
      <c r="C68" s="26" t="s">
        <v>82</v>
      </c>
      <c r="D68" s="40"/>
      <c r="E68" s="47"/>
      <c r="F68" s="48"/>
      <c r="G68" s="49"/>
      <c r="H68" s="49"/>
      <c r="I68" s="49"/>
      <c r="J68" s="50"/>
      <c r="K68" s="49"/>
      <c r="L68" s="49"/>
      <c r="M68" s="49"/>
      <c r="N68" s="49"/>
      <c r="O68" s="49"/>
      <c r="P68" s="49"/>
      <c r="Q68" s="49"/>
      <c r="R68" s="49"/>
      <c r="S68" s="51">
        <f t="shared" si="0"/>
        <v>0</v>
      </c>
      <c r="T68" s="45">
        <f t="shared" si="1"/>
        <v>0</v>
      </c>
      <c r="U68" s="161"/>
      <c r="V68" s="158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4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0"/>
      <c r="BO68" s="160"/>
      <c r="BP68" s="160"/>
      <c r="BQ68" s="160"/>
      <c r="BR68" s="160"/>
    </row>
    <row r="69" spans="1:70" s="58" customFormat="1" ht="21" hidden="1" thickBot="1" x14ac:dyDescent="0.35">
      <c r="A69" s="38"/>
      <c r="B69" s="46">
        <v>27</v>
      </c>
      <c r="C69" s="26" t="s">
        <v>83</v>
      </c>
      <c r="D69" s="40"/>
      <c r="E69" s="47"/>
      <c r="F69" s="48"/>
      <c r="G69" s="49"/>
      <c r="H69" s="49"/>
      <c r="I69" s="49"/>
      <c r="J69" s="50"/>
      <c r="K69" s="49"/>
      <c r="L69" s="49"/>
      <c r="M69" s="49"/>
      <c r="N69" s="49"/>
      <c r="O69" s="49"/>
      <c r="P69" s="49"/>
      <c r="Q69" s="49"/>
      <c r="R69" s="49"/>
      <c r="S69" s="51">
        <f t="shared" si="0"/>
        <v>0</v>
      </c>
      <c r="T69" s="45">
        <f t="shared" si="1"/>
        <v>0</v>
      </c>
      <c r="U69" s="161"/>
      <c r="V69" s="158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4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  <c r="BR69" s="160"/>
    </row>
    <row r="70" spans="1:70" s="58" customFormat="1" ht="21.75" hidden="1" customHeight="1" thickBot="1" x14ac:dyDescent="0.35">
      <c r="A70" s="38"/>
      <c r="B70" s="46">
        <v>28</v>
      </c>
      <c r="C70" s="26" t="s">
        <v>84</v>
      </c>
      <c r="D70" s="40"/>
      <c r="E70" s="47"/>
      <c r="F70" s="48"/>
      <c r="G70" s="49"/>
      <c r="H70" s="49"/>
      <c r="I70" s="49"/>
      <c r="J70" s="50"/>
      <c r="K70" s="49"/>
      <c r="L70" s="49"/>
      <c r="M70" s="49"/>
      <c r="N70" s="66"/>
      <c r="O70" s="49"/>
      <c r="P70" s="49"/>
      <c r="Q70" s="49"/>
      <c r="R70" s="49"/>
      <c r="S70" s="51">
        <f t="shared" si="0"/>
        <v>0</v>
      </c>
      <c r="T70" s="45">
        <f t="shared" si="1"/>
        <v>0</v>
      </c>
      <c r="U70" s="161"/>
      <c r="V70" s="158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4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160"/>
      <c r="BI70" s="160"/>
      <c r="BJ70" s="160"/>
      <c r="BK70" s="160"/>
      <c r="BL70" s="160"/>
      <c r="BM70" s="160"/>
      <c r="BN70" s="160"/>
      <c r="BO70" s="160"/>
      <c r="BP70" s="160"/>
      <c r="BQ70" s="160"/>
      <c r="BR70" s="160"/>
    </row>
    <row r="71" spans="1:70" s="58" customFormat="1" ht="18" customHeight="1" thickBot="1" x14ac:dyDescent="0.35">
      <c r="A71" s="38"/>
      <c r="B71" s="46">
        <v>29</v>
      </c>
      <c r="C71" s="26" t="s">
        <v>85</v>
      </c>
      <c r="D71" s="40">
        <v>942</v>
      </c>
      <c r="E71" s="47">
        <v>3528798</v>
      </c>
      <c r="F71" s="48">
        <v>2470158</v>
      </c>
      <c r="G71" s="49"/>
      <c r="H71" s="49"/>
      <c r="I71" s="49">
        <v>2470158</v>
      </c>
      <c r="J71" s="50"/>
      <c r="K71" s="49"/>
      <c r="L71" s="49"/>
      <c r="M71" s="49"/>
      <c r="N71" s="49"/>
      <c r="O71" s="49"/>
      <c r="P71" s="49"/>
      <c r="Q71" s="49"/>
      <c r="R71" s="49"/>
      <c r="S71" s="51">
        <f t="shared" si="0"/>
        <v>2470158</v>
      </c>
      <c r="T71" s="45">
        <f t="shared" si="1"/>
        <v>0</v>
      </c>
      <c r="U71" s="161"/>
      <c r="V71" s="158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4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0"/>
      <c r="BO71" s="160"/>
      <c r="BP71" s="160"/>
      <c r="BQ71" s="160"/>
      <c r="BR71" s="160"/>
    </row>
    <row r="72" spans="1:70" s="58" customFormat="1" ht="21" hidden="1" thickBot="1" x14ac:dyDescent="0.35">
      <c r="A72" s="38"/>
      <c r="B72" s="46">
        <v>48</v>
      </c>
      <c r="C72" s="26" t="s">
        <v>86</v>
      </c>
      <c r="D72" s="40"/>
      <c r="E72" s="47"/>
      <c r="F72" s="48"/>
      <c r="G72" s="49"/>
      <c r="H72" s="49"/>
      <c r="I72" s="49"/>
      <c r="J72" s="50"/>
      <c r="K72" s="49"/>
      <c r="L72" s="49"/>
      <c r="M72" s="49"/>
      <c r="N72" s="49"/>
      <c r="O72" s="49"/>
      <c r="P72" s="49"/>
      <c r="Q72" s="49"/>
      <c r="R72" s="49"/>
      <c r="S72" s="51">
        <f t="shared" si="0"/>
        <v>0</v>
      </c>
      <c r="T72" s="45">
        <f t="shared" si="1"/>
        <v>0</v>
      </c>
      <c r="U72" s="161"/>
      <c r="V72" s="158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4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</row>
    <row r="73" spans="1:70" s="58" customFormat="1" ht="21" thickBot="1" x14ac:dyDescent="0.35">
      <c r="A73" s="38"/>
      <c r="B73" s="46">
        <v>30</v>
      </c>
      <c r="C73" s="26" t="s">
        <v>87</v>
      </c>
      <c r="D73" s="40">
        <v>1135</v>
      </c>
      <c r="E73" s="47">
        <v>29672159</v>
      </c>
      <c r="F73" s="48">
        <v>20770511</v>
      </c>
      <c r="G73" s="49"/>
      <c r="H73" s="49"/>
      <c r="I73" s="49">
        <v>14836080</v>
      </c>
      <c r="J73" s="50">
        <v>5934431</v>
      </c>
      <c r="K73" s="49"/>
      <c r="L73" s="49"/>
      <c r="M73" s="49"/>
      <c r="N73" s="49"/>
      <c r="O73" s="49"/>
      <c r="P73" s="49"/>
      <c r="Q73" s="49"/>
      <c r="R73" s="49"/>
      <c r="S73" s="51">
        <f t="shared" si="0"/>
        <v>20770511</v>
      </c>
      <c r="T73" s="45">
        <f t="shared" si="1"/>
        <v>0</v>
      </c>
      <c r="U73" s="161"/>
      <c r="V73" s="158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4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0"/>
      <c r="BH73" s="160"/>
      <c r="BI73" s="160"/>
      <c r="BJ73" s="160"/>
      <c r="BK73" s="160"/>
      <c r="BL73" s="160"/>
      <c r="BM73" s="160"/>
      <c r="BN73" s="160"/>
      <c r="BO73" s="160"/>
      <c r="BP73" s="160"/>
      <c r="BQ73" s="160"/>
      <c r="BR73" s="160"/>
    </row>
    <row r="74" spans="1:70" s="58" customFormat="1" ht="21" hidden="1" thickBot="1" x14ac:dyDescent="0.35">
      <c r="A74" s="38"/>
      <c r="B74" s="46">
        <v>50</v>
      </c>
      <c r="C74" s="26" t="s">
        <v>88</v>
      </c>
      <c r="D74" s="40"/>
      <c r="E74" s="47"/>
      <c r="F74" s="48"/>
      <c r="G74" s="49"/>
      <c r="H74" s="49"/>
      <c r="I74" s="49"/>
      <c r="J74" s="50"/>
      <c r="K74" s="49"/>
      <c r="L74" s="49"/>
      <c r="M74" s="49"/>
      <c r="N74" s="49"/>
      <c r="O74" s="49"/>
      <c r="P74" s="49"/>
      <c r="Q74" s="49"/>
      <c r="R74" s="49"/>
      <c r="S74" s="51">
        <f t="shared" si="0"/>
        <v>0</v>
      </c>
      <c r="T74" s="45">
        <f t="shared" si="1"/>
        <v>0</v>
      </c>
      <c r="U74" s="161"/>
      <c r="V74" s="158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4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</row>
    <row r="75" spans="1:70" s="58" customFormat="1" ht="21" hidden="1" thickBot="1" x14ac:dyDescent="0.35">
      <c r="A75" s="38"/>
      <c r="B75" s="46">
        <v>31</v>
      </c>
      <c r="C75" s="26" t="s">
        <v>89</v>
      </c>
      <c r="D75" s="40"/>
      <c r="E75" s="47"/>
      <c r="F75" s="48"/>
      <c r="G75" s="49"/>
      <c r="H75" s="49"/>
      <c r="I75" s="49"/>
      <c r="J75" s="50"/>
      <c r="K75" s="49"/>
      <c r="L75" s="49"/>
      <c r="M75" s="49"/>
      <c r="N75" s="49"/>
      <c r="O75" s="49"/>
      <c r="P75" s="49"/>
      <c r="Q75" s="49"/>
      <c r="R75" s="49"/>
      <c r="S75" s="51">
        <f t="shared" si="0"/>
        <v>0</v>
      </c>
      <c r="T75" s="45">
        <f t="shared" si="1"/>
        <v>0</v>
      </c>
      <c r="U75" s="161"/>
      <c r="V75" s="158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4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</row>
    <row r="76" spans="1:70" s="58" customFormat="1" ht="21" thickBot="1" x14ac:dyDescent="0.35">
      <c r="A76" s="38"/>
      <c r="B76" s="46"/>
      <c r="C76" s="26" t="s">
        <v>90</v>
      </c>
      <c r="D76" s="40">
        <v>2059</v>
      </c>
      <c r="E76" s="47">
        <v>6001140</v>
      </c>
      <c r="F76" s="48"/>
      <c r="G76" s="49"/>
      <c r="H76" s="49"/>
      <c r="I76" s="49"/>
      <c r="J76" s="50"/>
      <c r="K76" s="49"/>
      <c r="L76" s="49"/>
      <c r="M76" s="49"/>
      <c r="N76" s="49"/>
      <c r="O76" s="49"/>
      <c r="P76" s="49"/>
      <c r="Q76" s="49"/>
      <c r="R76" s="49"/>
      <c r="S76" s="51">
        <f t="shared" si="0"/>
        <v>0</v>
      </c>
      <c r="T76" s="45">
        <f t="shared" si="1"/>
        <v>0</v>
      </c>
      <c r="U76" s="161"/>
      <c r="V76" s="158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4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60"/>
      <c r="BM76" s="160"/>
      <c r="BN76" s="160"/>
      <c r="BO76" s="160"/>
      <c r="BP76" s="160"/>
      <c r="BQ76" s="160"/>
      <c r="BR76" s="160"/>
    </row>
    <row r="77" spans="1:70" s="58" customFormat="1" ht="21" thickBot="1" x14ac:dyDescent="0.35">
      <c r="A77" s="38"/>
      <c r="B77" s="46">
        <v>32</v>
      </c>
      <c r="C77" s="26" t="s">
        <v>91</v>
      </c>
      <c r="D77" s="40">
        <v>940</v>
      </c>
      <c r="E77" s="47">
        <v>16825547</v>
      </c>
      <c r="F77" s="48">
        <v>11777882</v>
      </c>
      <c r="G77" s="49"/>
      <c r="H77" s="49"/>
      <c r="I77" s="49">
        <v>11777882</v>
      </c>
      <c r="J77" s="50"/>
      <c r="K77" s="49"/>
      <c r="L77" s="49"/>
      <c r="M77" s="49"/>
      <c r="N77" s="49"/>
      <c r="O77" s="49"/>
      <c r="P77" s="49"/>
      <c r="Q77" s="49"/>
      <c r="R77" s="49"/>
      <c r="S77" s="51">
        <f t="shared" si="0"/>
        <v>11777882</v>
      </c>
      <c r="T77" s="45">
        <f t="shared" si="1"/>
        <v>0</v>
      </c>
      <c r="U77" s="161"/>
      <c r="V77" s="158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4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0"/>
      <c r="BO77" s="160"/>
      <c r="BP77" s="160"/>
      <c r="BQ77" s="160"/>
      <c r="BR77" s="160"/>
    </row>
    <row r="78" spans="1:70" s="58" customFormat="1" ht="21" hidden="1" thickBot="1" x14ac:dyDescent="0.35">
      <c r="A78" s="38"/>
      <c r="B78" s="46">
        <v>33</v>
      </c>
      <c r="C78" s="26" t="s">
        <v>92</v>
      </c>
      <c r="D78" s="40"/>
      <c r="E78" s="47"/>
      <c r="F78" s="48"/>
      <c r="G78" s="49"/>
      <c r="H78" s="49"/>
      <c r="I78" s="49"/>
      <c r="J78" s="50"/>
      <c r="K78" s="49"/>
      <c r="L78" s="49"/>
      <c r="M78" s="49"/>
      <c r="N78" s="49"/>
      <c r="O78" s="49"/>
      <c r="P78" s="49"/>
      <c r="Q78" s="49"/>
      <c r="R78" s="49"/>
      <c r="S78" s="51">
        <f t="shared" si="0"/>
        <v>0</v>
      </c>
      <c r="T78" s="45">
        <f t="shared" si="1"/>
        <v>0</v>
      </c>
      <c r="U78" s="161"/>
      <c r="V78" s="158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4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60"/>
      <c r="BQ78" s="160"/>
      <c r="BR78" s="160"/>
    </row>
    <row r="79" spans="1:70" s="58" customFormat="1" ht="21" hidden="1" thickBot="1" x14ac:dyDescent="0.35">
      <c r="A79" s="38"/>
      <c r="B79" s="46">
        <v>53</v>
      </c>
      <c r="C79" s="26" t="s">
        <v>93</v>
      </c>
      <c r="D79" s="40"/>
      <c r="E79" s="47"/>
      <c r="F79" s="48"/>
      <c r="G79" s="49"/>
      <c r="H79" s="49"/>
      <c r="I79" s="49"/>
      <c r="J79" s="50"/>
      <c r="K79" s="49"/>
      <c r="L79" s="49"/>
      <c r="M79" s="49"/>
      <c r="N79" s="49"/>
      <c r="O79" s="49"/>
      <c r="P79" s="49"/>
      <c r="Q79" s="49"/>
      <c r="R79" s="49"/>
      <c r="S79" s="51">
        <f t="shared" si="0"/>
        <v>0</v>
      </c>
      <c r="T79" s="45">
        <f t="shared" si="1"/>
        <v>0</v>
      </c>
      <c r="U79" s="161"/>
      <c r="V79" s="158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4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0"/>
      <c r="BN79" s="160"/>
      <c r="BO79" s="160"/>
      <c r="BP79" s="160"/>
      <c r="BQ79" s="160"/>
      <c r="BR79" s="160"/>
    </row>
    <row r="80" spans="1:70" s="58" customFormat="1" ht="21" thickBot="1" x14ac:dyDescent="0.35">
      <c r="A80" s="38"/>
      <c r="B80" s="46">
        <v>34</v>
      </c>
      <c r="C80" s="26" t="s">
        <v>94</v>
      </c>
      <c r="D80" s="40">
        <v>1129</v>
      </c>
      <c r="E80" s="47">
        <v>28490287</v>
      </c>
      <c r="F80" s="48">
        <v>19936201</v>
      </c>
      <c r="G80" s="49"/>
      <c r="H80" s="49"/>
      <c r="I80" s="49">
        <v>19936201</v>
      </c>
      <c r="J80" s="50"/>
      <c r="K80" s="49"/>
      <c r="L80" s="49"/>
      <c r="M80" s="49"/>
      <c r="N80" s="49"/>
      <c r="O80" s="49"/>
      <c r="P80" s="49"/>
      <c r="Q80" s="49"/>
      <c r="R80" s="49"/>
      <c r="S80" s="51">
        <f t="shared" si="0"/>
        <v>19936201</v>
      </c>
      <c r="T80" s="45">
        <f t="shared" si="1"/>
        <v>0</v>
      </c>
      <c r="U80" s="161"/>
      <c r="V80" s="158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4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60"/>
      <c r="BR80" s="160"/>
    </row>
    <row r="81" spans="1:70" s="58" customFormat="1" ht="21" thickBot="1" x14ac:dyDescent="0.35">
      <c r="A81" s="38"/>
      <c r="B81" s="46">
        <v>35</v>
      </c>
      <c r="C81" s="26" t="s">
        <v>95</v>
      </c>
      <c r="D81" s="40">
        <v>1517</v>
      </c>
      <c r="E81" s="47">
        <v>28310400</v>
      </c>
      <c r="F81" s="48">
        <f>+J81</f>
        <v>19817280</v>
      </c>
      <c r="G81" s="49"/>
      <c r="H81" s="49"/>
      <c r="I81" s="49"/>
      <c r="J81" s="50">
        <v>19817280</v>
      </c>
      <c r="K81" s="49"/>
      <c r="L81" s="49"/>
      <c r="M81" s="49"/>
      <c r="N81" s="49"/>
      <c r="O81" s="49"/>
      <c r="P81" s="49"/>
      <c r="Q81" s="49"/>
      <c r="R81" s="49"/>
      <c r="S81" s="51">
        <f t="shared" ref="S81:S111" si="2">SUM(G81:R81)</f>
        <v>19817280</v>
      </c>
      <c r="T81" s="45">
        <f t="shared" si="1"/>
        <v>0</v>
      </c>
      <c r="U81" s="161"/>
      <c r="V81" s="158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4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</row>
    <row r="82" spans="1:70" s="58" customFormat="1" ht="21" hidden="1" thickBot="1" x14ac:dyDescent="0.35">
      <c r="A82" s="38"/>
      <c r="B82" s="46">
        <v>36</v>
      </c>
      <c r="C82" s="26" t="s">
        <v>96</v>
      </c>
      <c r="D82" s="40"/>
      <c r="E82" s="47"/>
      <c r="F82" s="48"/>
      <c r="G82" s="49"/>
      <c r="H82" s="49"/>
      <c r="I82" s="49"/>
      <c r="J82" s="50"/>
      <c r="K82" s="49"/>
      <c r="L82" s="49"/>
      <c r="M82" s="49"/>
      <c r="N82" s="49"/>
      <c r="O82" s="49"/>
      <c r="P82" s="49"/>
      <c r="Q82" s="49"/>
      <c r="R82" s="49"/>
      <c r="S82" s="51">
        <f t="shared" si="2"/>
        <v>0</v>
      </c>
      <c r="T82" s="45">
        <f t="shared" ref="T82:T111" si="3">+F82-S82</f>
        <v>0</v>
      </c>
      <c r="U82" s="161"/>
      <c r="V82" s="158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4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60"/>
      <c r="BO82" s="160"/>
      <c r="BP82" s="160"/>
      <c r="BQ82" s="160"/>
      <c r="BR82" s="160"/>
    </row>
    <row r="83" spans="1:70" s="58" customFormat="1" ht="21" hidden="1" thickBot="1" x14ac:dyDescent="0.35">
      <c r="A83" s="38"/>
      <c r="B83" s="46">
        <v>27</v>
      </c>
      <c r="C83" s="26" t="s">
        <v>97</v>
      </c>
      <c r="D83" s="40"/>
      <c r="E83" s="47"/>
      <c r="F83" s="48"/>
      <c r="G83" s="49"/>
      <c r="H83" s="49"/>
      <c r="I83" s="49"/>
      <c r="J83" s="50"/>
      <c r="K83" s="49"/>
      <c r="L83" s="49"/>
      <c r="M83" s="49"/>
      <c r="N83" s="49"/>
      <c r="O83" s="49"/>
      <c r="P83" s="49"/>
      <c r="Q83" s="49"/>
      <c r="R83" s="49"/>
      <c r="S83" s="51">
        <f t="shared" si="2"/>
        <v>0</v>
      </c>
      <c r="T83" s="45">
        <f t="shared" si="3"/>
        <v>0</v>
      </c>
      <c r="U83" s="161"/>
      <c r="V83" s="158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4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</row>
    <row r="84" spans="1:70" s="58" customFormat="1" ht="41.25" thickBot="1" x14ac:dyDescent="0.35">
      <c r="A84" s="38"/>
      <c r="B84" s="46">
        <v>37</v>
      </c>
      <c r="C84" s="26" t="s">
        <v>98</v>
      </c>
      <c r="D84" s="40">
        <v>1516</v>
      </c>
      <c r="E84" s="47">
        <v>211127</v>
      </c>
      <c r="F84" s="48">
        <f>+J84</f>
        <v>211127</v>
      </c>
      <c r="G84" s="49"/>
      <c r="H84" s="49"/>
      <c r="I84" s="49"/>
      <c r="J84" s="50">
        <v>211127</v>
      </c>
      <c r="K84" s="49"/>
      <c r="L84" s="49"/>
      <c r="M84" s="49"/>
      <c r="N84" s="49"/>
      <c r="O84" s="49"/>
      <c r="P84" s="49"/>
      <c r="Q84" s="49"/>
      <c r="R84" s="49"/>
      <c r="S84" s="51">
        <f t="shared" si="2"/>
        <v>211127</v>
      </c>
      <c r="T84" s="45">
        <f t="shared" si="3"/>
        <v>0</v>
      </c>
      <c r="U84" s="161"/>
      <c r="V84" s="158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4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</row>
    <row r="85" spans="1:70" s="58" customFormat="1" ht="21" hidden="1" thickBot="1" x14ac:dyDescent="0.35">
      <c r="A85" s="67"/>
      <c r="B85" s="46">
        <v>38</v>
      </c>
      <c r="C85" s="26" t="s">
        <v>99</v>
      </c>
      <c r="D85" s="40"/>
      <c r="E85" s="47"/>
      <c r="F85" s="48"/>
      <c r="G85" s="49"/>
      <c r="H85" s="49"/>
      <c r="I85" s="49"/>
      <c r="J85" s="50"/>
      <c r="K85" s="49"/>
      <c r="L85" s="49"/>
      <c r="M85" s="49"/>
      <c r="N85" s="49"/>
      <c r="O85" s="49"/>
      <c r="P85" s="49"/>
      <c r="Q85" s="49"/>
      <c r="R85" s="49"/>
      <c r="S85" s="51">
        <f t="shared" si="2"/>
        <v>0</v>
      </c>
      <c r="T85" s="45">
        <f t="shared" si="3"/>
        <v>0</v>
      </c>
      <c r="U85" s="161"/>
      <c r="V85" s="158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4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0"/>
      <c r="BO85" s="160"/>
      <c r="BP85" s="160"/>
      <c r="BQ85" s="160"/>
      <c r="BR85" s="160"/>
    </row>
    <row r="86" spans="1:70" s="58" customFormat="1" ht="21" hidden="1" thickBot="1" x14ac:dyDescent="0.35">
      <c r="A86" s="38"/>
      <c r="B86" s="46"/>
      <c r="C86" s="26" t="s">
        <v>100</v>
      </c>
      <c r="D86" s="40"/>
      <c r="E86" s="47"/>
      <c r="F86" s="48"/>
      <c r="G86" s="49"/>
      <c r="H86" s="49"/>
      <c r="I86" s="49"/>
      <c r="J86" s="50"/>
      <c r="K86" s="49"/>
      <c r="L86" s="49"/>
      <c r="M86" s="49"/>
      <c r="N86" s="49"/>
      <c r="O86" s="49"/>
      <c r="P86" s="49"/>
      <c r="Q86" s="49"/>
      <c r="R86" s="49"/>
      <c r="S86" s="51">
        <f t="shared" si="2"/>
        <v>0</v>
      </c>
      <c r="T86" s="45">
        <f t="shared" si="3"/>
        <v>0</v>
      </c>
      <c r="U86" s="161"/>
      <c r="V86" s="158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4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</row>
    <row r="87" spans="1:70" s="58" customFormat="1" ht="21" hidden="1" thickBot="1" x14ac:dyDescent="0.35">
      <c r="A87" s="38"/>
      <c r="B87" s="46">
        <v>59</v>
      </c>
      <c r="C87" s="26" t="s">
        <v>101</v>
      </c>
      <c r="D87" s="40"/>
      <c r="E87" s="47"/>
      <c r="F87" s="48"/>
      <c r="G87" s="49"/>
      <c r="H87" s="49"/>
      <c r="I87" s="49"/>
      <c r="J87" s="50"/>
      <c r="K87" s="49"/>
      <c r="L87" s="49"/>
      <c r="M87" s="49"/>
      <c r="N87" s="49"/>
      <c r="O87" s="49"/>
      <c r="P87" s="49"/>
      <c r="Q87" s="49"/>
      <c r="R87" s="49"/>
      <c r="S87" s="51">
        <f t="shared" si="2"/>
        <v>0</v>
      </c>
      <c r="T87" s="45">
        <f t="shared" si="3"/>
        <v>0</v>
      </c>
      <c r="U87" s="161"/>
      <c r="V87" s="158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4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</row>
    <row r="88" spans="1:70" s="58" customFormat="1" ht="21" hidden="1" thickBot="1" x14ac:dyDescent="0.35">
      <c r="A88" s="38"/>
      <c r="B88" s="46">
        <v>60</v>
      </c>
      <c r="C88" s="26" t="s">
        <v>102</v>
      </c>
      <c r="D88" s="40"/>
      <c r="E88" s="47"/>
      <c r="F88" s="48"/>
      <c r="G88" s="49"/>
      <c r="H88" s="49"/>
      <c r="I88" s="49"/>
      <c r="J88" s="50"/>
      <c r="K88" s="49"/>
      <c r="L88" s="49"/>
      <c r="M88" s="49"/>
      <c r="N88" s="49"/>
      <c r="O88" s="49"/>
      <c r="P88" s="49"/>
      <c r="Q88" s="49"/>
      <c r="R88" s="49"/>
      <c r="S88" s="51">
        <f t="shared" si="2"/>
        <v>0</v>
      </c>
      <c r="T88" s="45">
        <f t="shared" si="3"/>
        <v>0</v>
      </c>
      <c r="U88" s="161"/>
      <c r="V88" s="158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4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</row>
    <row r="89" spans="1:70" s="58" customFormat="1" ht="21.75" customHeight="1" thickBot="1" x14ac:dyDescent="0.35">
      <c r="A89" s="38"/>
      <c r="B89" s="46">
        <v>39</v>
      </c>
      <c r="C89" s="26" t="s">
        <v>103</v>
      </c>
      <c r="D89" s="40">
        <v>937</v>
      </c>
      <c r="E89" s="47">
        <v>16375412</v>
      </c>
      <c r="F89" s="48">
        <v>11462788</v>
      </c>
      <c r="G89" s="49"/>
      <c r="H89" s="49"/>
      <c r="I89" s="49">
        <v>11462788</v>
      </c>
      <c r="J89" s="50"/>
      <c r="K89" s="49"/>
      <c r="L89" s="49"/>
      <c r="M89" s="49"/>
      <c r="N89" s="49"/>
      <c r="O89" s="49"/>
      <c r="P89" s="49"/>
      <c r="Q89" s="49"/>
      <c r="R89" s="49"/>
      <c r="S89" s="51">
        <f t="shared" si="2"/>
        <v>11462788</v>
      </c>
      <c r="T89" s="45">
        <f t="shared" si="3"/>
        <v>0</v>
      </c>
      <c r="U89" s="161"/>
      <c r="V89" s="158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4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</row>
    <row r="90" spans="1:70" s="58" customFormat="1" ht="21" thickBot="1" x14ac:dyDescent="0.35">
      <c r="A90" s="38"/>
      <c r="B90" s="46">
        <v>40</v>
      </c>
      <c r="C90" s="26" t="s">
        <v>201</v>
      </c>
      <c r="D90" s="40">
        <v>2299</v>
      </c>
      <c r="E90" s="47">
        <v>4244455</v>
      </c>
      <c r="F90" s="48">
        <f>+J90+1556299</f>
        <v>2971119</v>
      </c>
      <c r="G90" s="49"/>
      <c r="H90" s="49"/>
      <c r="I90" s="49"/>
      <c r="J90" s="50">
        <v>1414820</v>
      </c>
      <c r="K90" s="49"/>
      <c r="L90" s="49"/>
      <c r="M90" s="49"/>
      <c r="N90" s="49"/>
      <c r="O90" s="49"/>
      <c r="P90" s="49"/>
      <c r="Q90" s="49"/>
      <c r="R90" s="49"/>
      <c r="S90" s="51">
        <f t="shared" si="2"/>
        <v>1414820</v>
      </c>
      <c r="T90" s="45">
        <f t="shared" si="3"/>
        <v>1556299</v>
      </c>
      <c r="U90" s="161"/>
      <c r="V90" s="158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4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</row>
    <row r="91" spans="1:70" s="58" customFormat="1" ht="45.75" hidden="1" customHeight="1" thickBot="1" x14ac:dyDescent="0.35">
      <c r="A91" s="67"/>
      <c r="B91" s="46">
        <v>41</v>
      </c>
      <c r="C91" s="26" t="s">
        <v>105</v>
      </c>
      <c r="D91" s="40"/>
      <c r="E91" s="47"/>
      <c r="F91" s="48"/>
      <c r="G91" s="49"/>
      <c r="H91" s="49"/>
      <c r="I91" s="49"/>
      <c r="J91" s="50"/>
      <c r="K91" s="49"/>
      <c r="L91" s="49"/>
      <c r="M91" s="49"/>
      <c r="N91" s="49"/>
      <c r="O91" s="49"/>
      <c r="P91" s="49"/>
      <c r="Q91" s="49"/>
      <c r="R91" s="49"/>
      <c r="S91" s="51">
        <f t="shared" si="2"/>
        <v>0</v>
      </c>
      <c r="T91" s="45">
        <f t="shared" si="3"/>
        <v>0</v>
      </c>
      <c r="U91" s="161"/>
      <c r="V91" s="158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4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160"/>
      <c r="BH91" s="160"/>
      <c r="BI91" s="160"/>
      <c r="BJ91" s="160"/>
      <c r="BK91" s="160"/>
      <c r="BL91" s="160"/>
      <c r="BM91" s="160"/>
      <c r="BN91" s="160"/>
      <c r="BO91" s="160"/>
      <c r="BP91" s="160"/>
      <c r="BQ91" s="160"/>
      <c r="BR91" s="160"/>
    </row>
    <row r="92" spans="1:70" s="58" customFormat="1" ht="21.75" hidden="1" customHeight="1" thickBot="1" x14ac:dyDescent="0.35">
      <c r="A92" s="38"/>
      <c r="B92" s="46">
        <v>42</v>
      </c>
      <c r="C92" s="26" t="s">
        <v>106</v>
      </c>
      <c r="D92" s="40"/>
      <c r="E92" s="47"/>
      <c r="F92" s="48"/>
      <c r="G92" s="49"/>
      <c r="H92" s="49"/>
      <c r="I92" s="49"/>
      <c r="J92" s="50"/>
      <c r="K92" s="49"/>
      <c r="L92" s="49"/>
      <c r="M92" s="49"/>
      <c r="N92" s="49"/>
      <c r="O92" s="49"/>
      <c r="P92" s="49"/>
      <c r="Q92" s="49"/>
      <c r="R92" s="49"/>
      <c r="S92" s="51">
        <f t="shared" si="2"/>
        <v>0</v>
      </c>
      <c r="T92" s="45">
        <f t="shared" si="3"/>
        <v>0</v>
      </c>
      <c r="U92" s="161"/>
      <c r="V92" s="158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4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</row>
    <row r="93" spans="1:70" s="58" customFormat="1" ht="41.25" hidden="1" thickBot="1" x14ac:dyDescent="0.35">
      <c r="A93" s="38"/>
      <c r="B93" s="46">
        <v>31</v>
      </c>
      <c r="C93" s="26" t="s">
        <v>107</v>
      </c>
      <c r="D93" s="40"/>
      <c r="E93" s="47"/>
      <c r="F93" s="48"/>
      <c r="G93" s="49"/>
      <c r="H93" s="49"/>
      <c r="I93" s="49"/>
      <c r="J93" s="50"/>
      <c r="K93" s="49"/>
      <c r="L93" s="49"/>
      <c r="M93" s="49"/>
      <c r="N93" s="49"/>
      <c r="O93" s="49"/>
      <c r="P93" s="49"/>
      <c r="Q93" s="49"/>
      <c r="R93" s="49"/>
      <c r="S93" s="51">
        <f t="shared" si="2"/>
        <v>0</v>
      </c>
      <c r="T93" s="45">
        <f t="shared" si="3"/>
        <v>0</v>
      </c>
      <c r="U93" s="161"/>
      <c r="V93" s="158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4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</row>
    <row r="94" spans="1:70" s="58" customFormat="1" ht="21" hidden="1" thickBot="1" x14ac:dyDescent="0.35">
      <c r="A94" s="38"/>
      <c r="B94" s="46">
        <v>43</v>
      </c>
      <c r="C94" s="26" t="s">
        <v>108</v>
      </c>
      <c r="D94" s="40"/>
      <c r="E94" s="68"/>
      <c r="F94" s="48"/>
      <c r="G94" s="49"/>
      <c r="H94" s="49"/>
      <c r="I94" s="49"/>
      <c r="J94" s="50"/>
      <c r="K94" s="49"/>
      <c r="L94" s="49"/>
      <c r="M94" s="49"/>
      <c r="N94" s="49"/>
      <c r="O94" s="49"/>
      <c r="P94" s="49"/>
      <c r="Q94" s="49"/>
      <c r="R94" s="49"/>
      <c r="S94" s="51">
        <f t="shared" si="2"/>
        <v>0</v>
      </c>
      <c r="T94" s="45">
        <f t="shared" si="3"/>
        <v>0</v>
      </c>
      <c r="U94" s="161"/>
      <c r="V94" s="158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4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</row>
    <row r="95" spans="1:70" s="58" customFormat="1" ht="48.75" hidden="1" customHeight="1" thickBot="1" x14ac:dyDescent="0.35">
      <c r="A95" s="67"/>
      <c r="B95" s="46">
        <v>32</v>
      </c>
      <c r="C95" s="26" t="s">
        <v>109</v>
      </c>
      <c r="D95" s="40"/>
      <c r="E95" s="47"/>
      <c r="F95" s="48"/>
      <c r="G95" s="49"/>
      <c r="H95" s="49"/>
      <c r="I95" s="49"/>
      <c r="J95" s="50"/>
      <c r="K95" s="49"/>
      <c r="L95" s="49"/>
      <c r="M95" s="49"/>
      <c r="N95" s="49"/>
      <c r="O95" s="49"/>
      <c r="P95" s="49"/>
      <c r="Q95" s="49"/>
      <c r="R95" s="49"/>
      <c r="S95" s="51">
        <f t="shared" si="2"/>
        <v>0</v>
      </c>
      <c r="T95" s="45">
        <f t="shared" si="3"/>
        <v>0</v>
      </c>
      <c r="U95" s="161"/>
      <c r="V95" s="158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4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</row>
    <row r="96" spans="1:70" s="58" customFormat="1" ht="21" thickBot="1" x14ac:dyDescent="0.35">
      <c r="A96" s="38"/>
      <c r="B96" s="46">
        <v>33</v>
      </c>
      <c r="C96" s="26" t="s">
        <v>110</v>
      </c>
      <c r="D96" s="40">
        <v>1131</v>
      </c>
      <c r="E96" s="47">
        <v>20432721</v>
      </c>
      <c r="F96" s="48">
        <v>14331605</v>
      </c>
      <c r="G96" s="49"/>
      <c r="H96" s="49"/>
      <c r="I96" s="49">
        <v>14302905</v>
      </c>
      <c r="J96" s="50"/>
      <c r="K96" s="49"/>
      <c r="L96" s="49"/>
      <c r="M96" s="49"/>
      <c r="N96" s="49"/>
      <c r="O96" s="49"/>
      <c r="P96" s="49"/>
      <c r="Q96" s="49"/>
      <c r="R96" s="49"/>
      <c r="S96" s="51">
        <f t="shared" si="2"/>
        <v>14302905</v>
      </c>
      <c r="T96" s="45">
        <f t="shared" si="3"/>
        <v>28700</v>
      </c>
      <c r="U96" s="161"/>
      <c r="V96" s="158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4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0"/>
      <c r="BN96" s="160"/>
      <c r="BO96" s="160"/>
      <c r="BP96" s="160"/>
      <c r="BQ96" s="160"/>
      <c r="BR96" s="160"/>
    </row>
    <row r="97" spans="1:70" s="58" customFormat="1" ht="21" hidden="1" thickBot="1" x14ac:dyDescent="0.35">
      <c r="A97" s="38"/>
      <c r="B97" s="46">
        <v>67</v>
      </c>
      <c r="C97" s="26" t="s">
        <v>111</v>
      </c>
      <c r="D97" s="40"/>
      <c r="E97" s="47"/>
      <c r="F97" s="48"/>
      <c r="G97" s="49"/>
      <c r="H97" s="49"/>
      <c r="I97" s="49"/>
      <c r="J97" s="50"/>
      <c r="K97" s="49"/>
      <c r="L97" s="49"/>
      <c r="M97" s="49"/>
      <c r="N97" s="49"/>
      <c r="O97" s="49"/>
      <c r="P97" s="49"/>
      <c r="Q97" s="49"/>
      <c r="R97" s="49"/>
      <c r="S97" s="51">
        <f t="shared" si="2"/>
        <v>0</v>
      </c>
      <c r="T97" s="45">
        <f t="shared" si="3"/>
        <v>0</v>
      </c>
      <c r="U97" s="161"/>
      <c r="V97" s="158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4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</row>
    <row r="98" spans="1:70" s="58" customFormat="1" ht="21" hidden="1" thickBot="1" x14ac:dyDescent="0.35">
      <c r="A98" s="38"/>
      <c r="B98" s="46">
        <v>68</v>
      </c>
      <c r="C98" s="26" t="s">
        <v>112</v>
      </c>
      <c r="D98" s="40"/>
      <c r="E98" s="47"/>
      <c r="F98" s="48"/>
      <c r="G98" s="49"/>
      <c r="H98" s="49"/>
      <c r="I98" s="49"/>
      <c r="J98" s="50"/>
      <c r="K98" s="49"/>
      <c r="L98" s="49"/>
      <c r="M98" s="49"/>
      <c r="N98" s="49"/>
      <c r="O98" s="49"/>
      <c r="P98" s="49"/>
      <c r="Q98" s="49"/>
      <c r="R98" s="49"/>
      <c r="S98" s="51">
        <f t="shared" si="2"/>
        <v>0</v>
      </c>
      <c r="T98" s="45">
        <f t="shared" si="3"/>
        <v>0</v>
      </c>
      <c r="U98" s="161"/>
      <c r="V98" s="158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4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</row>
    <row r="99" spans="1:70" s="58" customFormat="1" ht="45.75" customHeight="1" thickBot="1" x14ac:dyDescent="0.35">
      <c r="A99" s="38"/>
      <c r="B99" s="46">
        <v>44</v>
      </c>
      <c r="C99" s="26" t="s">
        <v>113</v>
      </c>
      <c r="D99" s="40">
        <v>941</v>
      </c>
      <c r="E99" s="47">
        <v>8400871</v>
      </c>
      <c r="F99" s="48">
        <v>5880609</v>
      </c>
      <c r="G99" s="49"/>
      <c r="H99" s="49"/>
      <c r="I99" s="49">
        <v>5880609</v>
      </c>
      <c r="J99" s="50"/>
      <c r="K99" s="49"/>
      <c r="L99" s="49"/>
      <c r="M99" s="49"/>
      <c r="N99" s="49"/>
      <c r="O99" s="49"/>
      <c r="P99" s="49"/>
      <c r="Q99" s="49"/>
      <c r="R99" s="49"/>
      <c r="S99" s="51">
        <f t="shared" si="2"/>
        <v>5880609</v>
      </c>
      <c r="T99" s="45">
        <f t="shared" si="3"/>
        <v>0</v>
      </c>
      <c r="U99" s="161"/>
      <c r="V99" s="158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4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</row>
    <row r="100" spans="1:70" s="58" customFormat="1" ht="21" hidden="1" thickBot="1" x14ac:dyDescent="0.35">
      <c r="A100" s="38"/>
      <c r="B100" s="46">
        <v>45</v>
      </c>
      <c r="C100" s="26" t="s">
        <v>114</v>
      </c>
      <c r="D100" s="40"/>
      <c r="E100" s="47"/>
      <c r="F100" s="48"/>
      <c r="G100" s="49"/>
      <c r="H100" s="49"/>
      <c r="I100" s="49"/>
      <c r="J100" s="50"/>
      <c r="K100" s="49"/>
      <c r="L100" s="49"/>
      <c r="M100" s="49"/>
      <c r="N100" s="49"/>
      <c r="O100" s="49"/>
      <c r="P100" s="49"/>
      <c r="Q100" s="49"/>
      <c r="R100" s="49"/>
      <c r="S100" s="51">
        <f t="shared" si="2"/>
        <v>0</v>
      </c>
      <c r="T100" s="45">
        <f t="shared" si="3"/>
        <v>0</v>
      </c>
      <c r="U100" s="161"/>
      <c r="V100" s="158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4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</row>
    <row r="101" spans="1:70" s="58" customFormat="1" ht="21" hidden="1" thickBot="1" x14ac:dyDescent="0.35">
      <c r="A101" s="38"/>
      <c r="B101" s="46">
        <v>71</v>
      </c>
      <c r="C101" s="26" t="s">
        <v>115</v>
      </c>
      <c r="D101" s="40"/>
      <c r="E101" s="47"/>
      <c r="F101" s="48"/>
      <c r="G101" s="49"/>
      <c r="H101" s="49"/>
      <c r="I101" s="49"/>
      <c r="J101" s="50"/>
      <c r="K101" s="49"/>
      <c r="L101" s="49"/>
      <c r="M101" s="49"/>
      <c r="N101" s="49"/>
      <c r="O101" s="49"/>
      <c r="P101" s="49"/>
      <c r="Q101" s="49"/>
      <c r="R101" s="49"/>
      <c r="S101" s="51">
        <f t="shared" si="2"/>
        <v>0</v>
      </c>
      <c r="T101" s="45">
        <f t="shared" si="3"/>
        <v>0</v>
      </c>
      <c r="U101" s="161"/>
      <c r="V101" s="158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4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</row>
    <row r="102" spans="1:70" s="58" customFormat="1" ht="21" hidden="1" thickBot="1" x14ac:dyDescent="0.35">
      <c r="A102" s="38"/>
      <c r="B102" s="46">
        <v>72</v>
      </c>
      <c r="C102" s="26" t="s">
        <v>116</v>
      </c>
      <c r="D102" s="40"/>
      <c r="E102" s="47"/>
      <c r="F102" s="48"/>
      <c r="G102" s="49"/>
      <c r="H102" s="49"/>
      <c r="I102" s="49"/>
      <c r="J102" s="50"/>
      <c r="K102" s="49"/>
      <c r="L102" s="49"/>
      <c r="M102" s="49"/>
      <c r="N102" s="49"/>
      <c r="O102" s="49"/>
      <c r="P102" s="49"/>
      <c r="Q102" s="49"/>
      <c r="R102" s="49"/>
      <c r="S102" s="51">
        <f t="shared" si="2"/>
        <v>0</v>
      </c>
      <c r="T102" s="45">
        <f t="shared" si="3"/>
        <v>0</v>
      </c>
      <c r="U102" s="161"/>
      <c r="V102" s="158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4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160"/>
      <c r="BN102" s="160"/>
      <c r="BO102" s="160"/>
      <c r="BP102" s="160"/>
      <c r="BQ102" s="160"/>
      <c r="BR102" s="160"/>
    </row>
    <row r="103" spans="1:70" s="58" customFormat="1" ht="21" hidden="1" thickBot="1" x14ac:dyDescent="0.35">
      <c r="A103" s="38"/>
      <c r="B103" s="46">
        <v>73</v>
      </c>
      <c r="C103" s="26" t="s">
        <v>117</v>
      </c>
      <c r="D103" s="40"/>
      <c r="E103" s="47"/>
      <c r="F103" s="48"/>
      <c r="G103" s="49"/>
      <c r="H103" s="49"/>
      <c r="I103" s="49"/>
      <c r="J103" s="50"/>
      <c r="K103" s="49"/>
      <c r="L103" s="49"/>
      <c r="M103" s="49"/>
      <c r="N103" s="49"/>
      <c r="O103" s="49"/>
      <c r="P103" s="49"/>
      <c r="Q103" s="49"/>
      <c r="R103" s="49"/>
      <c r="S103" s="51">
        <f t="shared" si="2"/>
        <v>0</v>
      </c>
      <c r="T103" s="45">
        <f t="shared" si="3"/>
        <v>0</v>
      </c>
      <c r="U103" s="161"/>
      <c r="V103" s="158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4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160"/>
      <c r="BI103" s="160"/>
      <c r="BJ103" s="160"/>
      <c r="BK103" s="160"/>
      <c r="BL103" s="160"/>
      <c r="BM103" s="160"/>
      <c r="BN103" s="160"/>
      <c r="BO103" s="160"/>
      <c r="BP103" s="160"/>
      <c r="BQ103" s="160"/>
      <c r="BR103" s="160"/>
    </row>
    <row r="104" spans="1:70" s="58" customFormat="1" ht="21" thickBot="1" x14ac:dyDescent="0.35">
      <c r="A104" s="38"/>
      <c r="B104" s="46">
        <v>33</v>
      </c>
      <c r="C104" s="26" t="s">
        <v>118</v>
      </c>
      <c r="D104" s="40"/>
      <c r="E104" s="47">
        <f>+G104*12</f>
        <v>18339408</v>
      </c>
      <c r="F104" s="48">
        <f>+G104+H104+I104+J104</f>
        <v>6113139</v>
      </c>
      <c r="G104" s="49">
        <f>1528284</f>
        <v>1528284</v>
      </c>
      <c r="H104" s="49">
        <v>1528285</v>
      </c>
      <c r="I104" s="49">
        <v>1528285</v>
      </c>
      <c r="J104" s="50">
        <v>1528285</v>
      </c>
      <c r="K104" s="49"/>
      <c r="L104" s="49"/>
      <c r="M104" s="49"/>
      <c r="N104" s="49"/>
      <c r="O104" s="49"/>
      <c r="P104" s="49"/>
      <c r="Q104" s="49"/>
      <c r="R104" s="49"/>
      <c r="S104" s="51">
        <f t="shared" si="2"/>
        <v>6113139</v>
      </c>
      <c r="T104" s="45">
        <f t="shared" si="3"/>
        <v>0</v>
      </c>
      <c r="U104" s="161"/>
      <c r="V104" s="158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4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160"/>
      <c r="BN104" s="160"/>
      <c r="BO104" s="160"/>
      <c r="BP104" s="160"/>
      <c r="BQ104" s="160"/>
      <c r="BR104" s="160"/>
    </row>
    <row r="105" spans="1:70" s="58" customFormat="1" ht="21" thickBot="1" x14ac:dyDescent="0.35">
      <c r="A105" s="38"/>
      <c r="B105" s="46"/>
      <c r="C105" s="26" t="s">
        <v>209</v>
      </c>
      <c r="D105" s="40"/>
      <c r="E105" s="47"/>
      <c r="F105" s="48">
        <f>+G105</f>
        <v>4773207</v>
      </c>
      <c r="G105" s="49">
        <v>4773207</v>
      </c>
      <c r="H105" s="49"/>
      <c r="I105" s="49"/>
      <c r="J105" s="50"/>
      <c r="K105" s="49"/>
      <c r="L105" s="49"/>
      <c r="M105" s="49"/>
      <c r="N105" s="49"/>
      <c r="O105" s="49"/>
      <c r="P105" s="49"/>
      <c r="Q105" s="49"/>
      <c r="R105" s="49"/>
      <c r="S105" s="51">
        <f>SUM(G105:J105)</f>
        <v>4773207</v>
      </c>
      <c r="T105" s="45">
        <f t="shared" si="3"/>
        <v>0</v>
      </c>
      <c r="U105" s="161"/>
      <c r="V105" s="158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4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160"/>
      <c r="BH105" s="160"/>
      <c r="BI105" s="160"/>
      <c r="BJ105" s="160"/>
      <c r="BK105" s="160"/>
      <c r="BL105" s="160"/>
      <c r="BM105" s="160"/>
      <c r="BN105" s="160"/>
      <c r="BO105" s="160"/>
      <c r="BP105" s="160"/>
      <c r="BQ105" s="160"/>
      <c r="BR105" s="160"/>
    </row>
    <row r="106" spans="1:70" s="58" customFormat="1" ht="21" thickBot="1" x14ac:dyDescent="0.35">
      <c r="A106" s="38"/>
      <c r="B106" s="46">
        <v>46</v>
      </c>
      <c r="C106" s="26" t="s">
        <v>119</v>
      </c>
      <c r="D106" s="40">
        <v>1136</v>
      </c>
      <c r="E106" s="47">
        <v>69091342</v>
      </c>
      <c r="F106" s="48">
        <v>48363939</v>
      </c>
      <c r="G106" s="49"/>
      <c r="H106" s="49"/>
      <c r="I106" s="49">
        <v>48363939</v>
      </c>
      <c r="J106" s="50"/>
      <c r="K106" s="49"/>
      <c r="L106" s="49"/>
      <c r="M106" s="49"/>
      <c r="N106" s="49"/>
      <c r="O106" s="49"/>
      <c r="P106" s="49"/>
      <c r="Q106" s="49"/>
      <c r="R106" s="49"/>
      <c r="S106" s="51">
        <f t="shared" si="2"/>
        <v>48363939</v>
      </c>
      <c r="T106" s="45">
        <f t="shared" si="3"/>
        <v>0</v>
      </c>
      <c r="U106" s="161"/>
      <c r="V106" s="158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4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160"/>
      <c r="BH106" s="160"/>
      <c r="BI106" s="160"/>
      <c r="BJ106" s="160"/>
      <c r="BK106" s="160"/>
      <c r="BL106" s="160"/>
      <c r="BM106" s="160"/>
      <c r="BN106" s="160"/>
      <c r="BO106" s="160"/>
      <c r="BP106" s="160"/>
      <c r="BQ106" s="160"/>
      <c r="BR106" s="160"/>
    </row>
    <row r="107" spans="1:70" s="58" customFormat="1" ht="21" hidden="1" thickBot="1" x14ac:dyDescent="0.35">
      <c r="A107" s="38"/>
      <c r="B107" s="46"/>
      <c r="C107" s="26" t="s">
        <v>206</v>
      </c>
      <c r="D107" s="40"/>
      <c r="E107" s="47"/>
      <c r="F107" s="48"/>
      <c r="G107" s="49"/>
      <c r="H107" s="49"/>
      <c r="I107" s="49"/>
      <c r="J107" s="50"/>
      <c r="K107" s="49"/>
      <c r="L107" s="49"/>
      <c r="M107" s="49"/>
      <c r="N107" s="49"/>
      <c r="O107" s="49"/>
      <c r="P107" s="49"/>
      <c r="Q107" s="49"/>
      <c r="R107" s="49"/>
      <c r="S107" s="51"/>
      <c r="T107" s="45"/>
      <c r="U107" s="161"/>
      <c r="V107" s="158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4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0"/>
      <c r="BN107" s="160"/>
      <c r="BO107" s="160"/>
      <c r="BP107" s="160"/>
      <c r="BQ107" s="160"/>
      <c r="BR107" s="160"/>
    </row>
    <row r="108" spans="1:70" s="58" customFormat="1" ht="21.75" hidden="1" customHeight="1" thickBot="1" x14ac:dyDescent="0.35">
      <c r="A108" s="38"/>
      <c r="B108" s="46">
        <v>47</v>
      </c>
      <c r="C108" s="26" t="s">
        <v>120</v>
      </c>
      <c r="D108" s="40"/>
      <c r="E108" s="47"/>
      <c r="F108" s="48"/>
      <c r="G108" s="49"/>
      <c r="H108" s="49"/>
      <c r="I108" s="49"/>
      <c r="J108" s="50"/>
      <c r="K108" s="49"/>
      <c r="L108" s="49"/>
      <c r="M108" s="49"/>
      <c r="N108" s="49"/>
      <c r="O108" s="49"/>
      <c r="P108" s="49"/>
      <c r="Q108" s="49"/>
      <c r="R108" s="49"/>
      <c r="S108" s="51">
        <f t="shared" si="2"/>
        <v>0</v>
      </c>
      <c r="T108" s="45">
        <f t="shared" si="3"/>
        <v>0</v>
      </c>
      <c r="U108" s="161"/>
      <c r="V108" s="158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4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</row>
    <row r="109" spans="1:70" s="58" customFormat="1" ht="21" hidden="1" thickBot="1" x14ac:dyDescent="0.35">
      <c r="A109" s="38"/>
      <c r="B109" s="46">
        <v>76</v>
      </c>
      <c r="C109" s="26" t="s">
        <v>121</v>
      </c>
      <c r="D109" s="40" t="s">
        <v>31</v>
      </c>
      <c r="E109" s="47"/>
      <c r="F109" s="48"/>
      <c r="G109" s="49"/>
      <c r="H109" s="49"/>
      <c r="I109" s="49"/>
      <c r="J109" s="50"/>
      <c r="K109" s="49"/>
      <c r="L109" s="49"/>
      <c r="M109" s="49"/>
      <c r="N109" s="49"/>
      <c r="O109" s="49"/>
      <c r="P109" s="49"/>
      <c r="Q109" s="49"/>
      <c r="R109" s="49"/>
      <c r="S109" s="51">
        <f t="shared" si="2"/>
        <v>0</v>
      </c>
      <c r="T109" s="45">
        <f t="shared" si="3"/>
        <v>0</v>
      </c>
      <c r="U109" s="161"/>
      <c r="V109" s="158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4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  <c r="BQ109" s="160"/>
      <c r="BR109" s="160"/>
    </row>
    <row r="110" spans="1:70" s="58" customFormat="1" ht="21" hidden="1" thickBot="1" x14ac:dyDescent="0.35">
      <c r="A110" s="38"/>
      <c r="B110" s="46">
        <v>77</v>
      </c>
      <c r="C110" s="26" t="s">
        <v>122</v>
      </c>
      <c r="D110" s="40" t="s">
        <v>31</v>
      </c>
      <c r="E110" s="47"/>
      <c r="F110" s="48"/>
      <c r="G110" s="49"/>
      <c r="H110" s="49"/>
      <c r="I110" s="49"/>
      <c r="J110" s="50"/>
      <c r="K110" s="49"/>
      <c r="L110" s="49"/>
      <c r="M110" s="49"/>
      <c r="N110" s="49"/>
      <c r="O110" s="49"/>
      <c r="P110" s="49"/>
      <c r="Q110" s="49"/>
      <c r="R110" s="49"/>
      <c r="S110" s="51">
        <f t="shared" si="2"/>
        <v>0</v>
      </c>
      <c r="T110" s="45">
        <f t="shared" si="3"/>
        <v>0</v>
      </c>
      <c r="U110" s="161"/>
      <c r="V110" s="158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4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</row>
    <row r="111" spans="1:70" s="58" customFormat="1" ht="21" thickBot="1" x14ac:dyDescent="0.35">
      <c r="A111" s="38"/>
      <c r="B111" s="46">
        <v>48</v>
      </c>
      <c r="C111" s="26" t="s">
        <v>123</v>
      </c>
      <c r="D111" s="40" t="s">
        <v>31</v>
      </c>
      <c r="E111" s="47"/>
      <c r="F111" s="48">
        <f>+J111</f>
        <v>57765107</v>
      </c>
      <c r="G111" s="49"/>
      <c r="H111" s="49"/>
      <c r="I111" s="49"/>
      <c r="J111" s="50">
        <f>26800927+30964180</f>
        <v>57765107</v>
      </c>
      <c r="K111" s="49"/>
      <c r="L111" s="49"/>
      <c r="M111" s="49"/>
      <c r="N111" s="49"/>
      <c r="O111" s="49"/>
      <c r="P111" s="49"/>
      <c r="Q111" s="49"/>
      <c r="R111" s="49"/>
      <c r="S111" s="51">
        <f t="shared" si="2"/>
        <v>57765107</v>
      </c>
      <c r="T111" s="45">
        <f t="shared" si="3"/>
        <v>0</v>
      </c>
      <c r="U111" s="161"/>
      <c r="V111" s="158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4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160"/>
      <c r="BI111" s="160"/>
      <c r="BJ111" s="160"/>
      <c r="BK111" s="160"/>
      <c r="BL111" s="160"/>
      <c r="BM111" s="160"/>
      <c r="BN111" s="160"/>
      <c r="BO111" s="160"/>
      <c r="BP111" s="160"/>
      <c r="BQ111" s="160"/>
      <c r="BR111" s="160"/>
    </row>
    <row r="112" spans="1:70" s="58" customFormat="1" ht="21" hidden="1" thickBot="1" x14ac:dyDescent="0.35">
      <c r="A112" s="38"/>
      <c r="B112" s="46"/>
      <c r="C112" s="26" t="s">
        <v>124</v>
      </c>
      <c r="D112" s="40"/>
      <c r="E112" s="47"/>
      <c r="F112" s="48"/>
      <c r="G112" s="49"/>
      <c r="H112" s="49"/>
      <c r="I112" s="49"/>
      <c r="J112" s="50"/>
      <c r="K112" s="49"/>
      <c r="L112" s="49"/>
      <c r="M112" s="49"/>
      <c r="N112" s="49"/>
      <c r="O112" s="49"/>
      <c r="P112" s="49"/>
      <c r="Q112" s="49"/>
      <c r="R112" s="49"/>
      <c r="S112" s="51"/>
      <c r="T112" s="51"/>
      <c r="U112" s="161"/>
      <c r="V112" s="158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4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</row>
    <row r="113" spans="1:70" s="58" customFormat="1" ht="21" hidden="1" thickBot="1" x14ac:dyDescent="0.35">
      <c r="A113" s="38"/>
      <c r="B113" s="46"/>
      <c r="C113" s="26" t="s">
        <v>125</v>
      </c>
      <c r="D113" s="40"/>
      <c r="E113" s="47"/>
      <c r="F113" s="48"/>
      <c r="G113" s="49"/>
      <c r="H113" s="49"/>
      <c r="I113" s="49"/>
      <c r="J113" s="50"/>
      <c r="K113" s="49"/>
      <c r="L113" s="49"/>
      <c r="M113" s="49"/>
      <c r="N113" s="49"/>
      <c r="O113" s="49"/>
      <c r="P113" s="49"/>
      <c r="Q113" s="49"/>
      <c r="R113" s="49"/>
      <c r="S113" s="51"/>
      <c r="T113" s="51"/>
      <c r="U113" s="161"/>
      <c r="V113" s="158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4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160"/>
      <c r="BI113" s="160"/>
      <c r="BJ113" s="160"/>
      <c r="BK113" s="160"/>
      <c r="BL113" s="160"/>
      <c r="BM113" s="160"/>
      <c r="BN113" s="160"/>
      <c r="BO113" s="160"/>
      <c r="BP113" s="160"/>
      <c r="BQ113" s="160"/>
      <c r="BR113" s="160"/>
    </row>
    <row r="114" spans="1:70" s="58" customFormat="1" ht="21" hidden="1" thickBot="1" x14ac:dyDescent="0.35">
      <c r="A114" s="38"/>
      <c r="B114" s="46"/>
      <c r="C114" s="26" t="s">
        <v>126</v>
      </c>
      <c r="D114" s="40"/>
      <c r="E114" s="47"/>
      <c r="F114" s="48"/>
      <c r="G114" s="49"/>
      <c r="H114" s="49"/>
      <c r="I114" s="49"/>
      <c r="J114" s="50"/>
      <c r="K114" s="49"/>
      <c r="L114" s="49"/>
      <c r="M114" s="49"/>
      <c r="N114" s="49"/>
      <c r="O114" s="49"/>
      <c r="P114" s="49"/>
      <c r="Q114" s="49"/>
      <c r="R114" s="49"/>
      <c r="S114" s="51"/>
      <c r="T114" s="51"/>
      <c r="U114" s="161"/>
      <c r="V114" s="158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4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</row>
    <row r="115" spans="1:70" s="58" customFormat="1" ht="21" hidden="1" thickBot="1" x14ac:dyDescent="0.35">
      <c r="A115" s="38"/>
      <c r="B115" s="46"/>
      <c r="C115" s="26" t="s">
        <v>127</v>
      </c>
      <c r="D115" s="40"/>
      <c r="E115" s="47"/>
      <c r="F115" s="48"/>
      <c r="G115" s="49"/>
      <c r="H115" s="49"/>
      <c r="I115" s="49"/>
      <c r="J115" s="50"/>
      <c r="K115" s="49"/>
      <c r="L115" s="49"/>
      <c r="M115" s="49"/>
      <c r="N115" s="49"/>
      <c r="O115" s="49"/>
      <c r="P115" s="49"/>
      <c r="Q115" s="49"/>
      <c r="R115" s="49"/>
      <c r="S115" s="51"/>
      <c r="T115" s="51"/>
      <c r="U115" s="161"/>
      <c r="V115" s="158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4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</row>
    <row r="116" spans="1:70" s="58" customFormat="1" ht="41.25" hidden="1" thickBot="1" x14ac:dyDescent="0.35">
      <c r="A116" s="38"/>
      <c r="B116" s="46"/>
      <c r="C116" s="26" t="s">
        <v>128</v>
      </c>
      <c r="D116" s="40"/>
      <c r="E116" s="47"/>
      <c r="F116" s="48"/>
      <c r="G116" s="49"/>
      <c r="H116" s="49"/>
      <c r="I116" s="49"/>
      <c r="J116" s="50"/>
      <c r="K116" s="49"/>
      <c r="L116" s="49"/>
      <c r="M116" s="49"/>
      <c r="N116" s="49"/>
      <c r="O116" s="49"/>
      <c r="P116" s="49"/>
      <c r="Q116" s="49"/>
      <c r="R116" s="49"/>
      <c r="S116" s="51"/>
      <c r="T116" s="51"/>
      <c r="U116" s="161"/>
      <c r="V116" s="158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4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  <c r="BR116" s="160"/>
    </row>
    <row r="117" spans="1:70" s="58" customFormat="1" ht="21" hidden="1" thickBot="1" x14ac:dyDescent="0.35">
      <c r="A117" s="38"/>
      <c r="B117" s="46"/>
      <c r="C117" s="26" t="s">
        <v>129</v>
      </c>
      <c r="D117" s="40"/>
      <c r="E117" s="47"/>
      <c r="F117" s="48"/>
      <c r="G117" s="49"/>
      <c r="H117" s="49"/>
      <c r="I117" s="49"/>
      <c r="J117" s="50"/>
      <c r="K117" s="49"/>
      <c r="L117" s="49"/>
      <c r="M117" s="49"/>
      <c r="N117" s="49"/>
      <c r="O117" s="49"/>
      <c r="P117" s="49"/>
      <c r="Q117" s="49"/>
      <c r="R117" s="49"/>
      <c r="S117" s="51"/>
      <c r="T117" s="51"/>
      <c r="U117" s="161"/>
      <c r="V117" s="158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4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</row>
    <row r="118" spans="1:70" s="58" customFormat="1" ht="21" hidden="1" thickBot="1" x14ac:dyDescent="0.35">
      <c r="A118" s="38"/>
      <c r="B118" s="46"/>
      <c r="C118" s="26" t="s">
        <v>130</v>
      </c>
      <c r="D118" s="40"/>
      <c r="E118" s="47"/>
      <c r="F118" s="48"/>
      <c r="G118" s="49"/>
      <c r="H118" s="49"/>
      <c r="I118" s="49"/>
      <c r="J118" s="50"/>
      <c r="K118" s="49"/>
      <c r="L118" s="49"/>
      <c r="M118" s="49"/>
      <c r="N118" s="49"/>
      <c r="O118" s="49"/>
      <c r="P118" s="49"/>
      <c r="Q118" s="49"/>
      <c r="R118" s="49"/>
      <c r="S118" s="51"/>
      <c r="T118" s="51"/>
      <c r="U118" s="161"/>
      <c r="V118" s="158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4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0"/>
      <c r="BN118" s="160"/>
      <c r="BO118" s="160"/>
      <c r="BP118" s="160"/>
      <c r="BQ118" s="160"/>
      <c r="BR118" s="160"/>
    </row>
    <row r="119" spans="1:70" s="58" customFormat="1" ht="21" hidden="1" thickBot="1" x14ac:dyDescent="0.35">
      <c r="A119" s="38"/>
      <c r="B119" s="46"/>
      <c r="C119" s="26" t="s">
        <v>131</v>
      </c>
      <c r="D119" s="40"/>
      <c r="E119" s="47"/>
      <c r="F119" s="48"/>
      <c r="G119" s="49"/>
      <c r="H119" s="49"/>
      <c r="I119" s="49"/>
      <c r="J119" s="50"/>
      <c r="K119" s="49"/>
      <c r="L119" s="49"/>
      <c r="M119" s="49"/>
      <c r="N119" s="49"/>
      <c r="O119" s="49"/>
      <c r="P119" s="49"/>
      <c r="Q119" s="49"/>
      <c r="R119" s="49"/>
      <c r="S119" s="51"/>
      <c r="T119" s="51"/>
      <c r="U119" s="161"/>
      <c r="V119" s="158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4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0"/>
      <c r="BN119" s="160"/>
      <c r="BO119" s="160"/>
      <c r="BP119" s="160"/>
      <c r="BQ119" s="160"/>
      <c r="BR119" s="160"/>
    </row>
    <row r="120" spans="1:70" s="58" customFormat="1" ht="21" hidden="1" thickBot="1" x14ac:dyDescent="0.35">
      <c r="A120" s="38"/>
      <c r="B120" s="46"/>
      <c r="C120" s="26" t="s">
        <v>132</v>
      </c>
      <c r="D120" s="40"/>
      <c r="E120" s="47"/>
      <c r="F120" s="48"/>
      <c r="G120" s="49"/>
      <c r="H120" s="49"/>
      <c r="I120" s="49"/>
      <c r="J120" s="50"/>
      <c r="K120" s="49"/>
      <c r="L120" s="49"/>
      <c r="M120" s="49"/>
      <c r="N120" s="49"/>
      <c r="O120" s="49"/>
      <c r="P120" s="49"/>
      <c r="Q120" s="49"/>
      <c r="R120" s="49"/>
      <c r="S120" s="51"/>
      <c r="T120" s="51"/>
      <c r="U120" s="161"/>
      <c r="V120" s="158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4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0"/>
      <c r="BN120" s="160"/>
      <c r="BO120" s="160"/>
      <c r="BP120" s="160"/>
      <c r="BQ120" s="160"/>
      <c r="BR120" s="160"/>
    </row>
    <row r="121" spans="1:70" s="70" customFormat="1" ht="21" hidden="1" thickBot="1" x14ac:dyDescent="0.35">
      <c r="A121" s="69"/>
      <c r="B121" s="46"/>
      <c r="C121" s="26" t="s">
        <v>133</v>
      </c>
      <c r="D121" s="40"/>
      <c r="E121" s="47"/>
      <c r="F121" s="48"/>
      <c r="G121" s="49"/>
      <c r="H121" s="49"/>
      <c r="I121" s="49"/>
      <c r="J121" s="50"/>
      <c r="K121" s="49"/>
      <c r="L121" s="49"/>
      <c r="M121" s="49"/>
      <c r="N121" s="49"/>
      <c r="O121" s="49"/>
      <c r="P121" s="49"/>
      <c r="Q121" s="49"/>
      <c r="R121" s="49"/>
      <c r="S121" s="51"/>
      <c r="T121" s="51"/>
      <c r="U121" s="161"/>
      <c r="V121" s="158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4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160"/>
      <c r="BN121" s="160"/>
      <c r="BO121" s="160"/>
      <c r="BP121" s="160"/>
      <c r="BQ121" s="160"/>
      <c r="BR121" s="160"/>
    </row>
    <row r="122" spans="1:70" s="58" customFormat="1" ht="21" hidden="1" thickBot="1" x14ac:dyDescent="0.35">
      <c r="A122" s="38"/>
      <c r="B122" s="46"/>
      <c r="C122" s="26" t="s">
        <v>134</v>
      </c>
      <c r="D122" s="40"/>
      <c r="E122" s="47"/>
      <c r="F122" s="48"/>
      <c r="G122" s="49"/>
      <c r="H122" s="49"/>
      <c r="I122" s="49"/>
      <c r="J122" s="50"/>
      <c r="K122" s="49"/>
      <c r="L122" s="49"/>
      <c r="M122" s="49"/>
      <c r="N122" s="49"/>
      <c r="O122" s="49"/>
      <c r="P122" s="49"/>
      <c r="Q122" s="49"/>
      <c r="R122" s="49"/>
      <c r="S122" s="51"/>
      <c r="T122" s="51"/>
      <c r="U122" s="161"/>
      <c r="V122" s="158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4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160"/>
      <c r="BN122" s="160"/>
      <c r="BO122" s="160"/>
      <c r="BP122" s="160"/>
      <c r="BQ122" s="160"/>
      <c r="BR122" s="160"/>
    </row>
    <row r="123" spans="1:70" s="58" customFormat="1" ht="41.25" hidden="1" thickBot="1" x14ac:dyDescent="0.35">
      <c r="A123" s="38"/>
      <c r="B123" s="46"/>
      <c r="C123" s="26" t="s">
        <v>135</v>
      </c>
      <c r="D123" s="40"/>
      <c r="E123" s="47"/>
      <c r="F123" s="48"/>
      <c r="G123" s="49"/>
      <c r="H123" s="49"/>
      <c r="I123" s="49"/>
      <c r="J123" s="50"/>
      <c r="K123" s="49"/>
      <c r="L123" s="49"/>
      <c r="M123" s="49"/>
      <c r="N123" s="49"/>
      <c r="O123" s="49"/>
      <c r="P123" s="49"/>
      <c r="Q123" s="49"/>
      <c r="R123" s="49"/>
      <c r="S123" s="51"/>
      <c r="T123" s="51"/>
      <c r="U123" s="161"/>
      <c r="V123" s="158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4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160"/>
      <c r="BN123" s="160"/>
      <c r="BO123" s="160"/>
      <c r="BP123" s="160"/>
      <c r="BQ123" s="160"/>
      <c r="BR123" s="160"/>
    </row>
    <row r="124" spans="1:70" s="58" customFormat="1" ht="21" hidden="1" thickBot="1" x14ac:dyDescent="0.35">
      <c r="A124" s="38"/>
      <c r="B124" s="46"/>
      <c r="C124" s="26" t="s">
        <v>136</v>
      </c>
      <c r="D124" s="40"/>
      <c r="E124" s="47"/>
      <c r="F124" s="48"/>
      <c r="G124" s="49"/>
      <c r="H124" s="49"/>
      <c r="I124" s="49"/>
      <c r="J124" s="50"/>
      <c r="K124" s="49"/>
      <c r="L124" s="49"/>
      <c r="M124" s="49"/>
      <c r="N124" s="49"/>
      <c r="O124" s="49"/>
      <c r="P124" s="49"/>
      <c r="Q124" s="49"/>
      <c r="R124" s="49"/>
      <c r="S124" s="51"/>
      <c r="T124" s="51"/>
      <c r="U124" s="161"/>
      <c r="V124" s="158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4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</row>
    <row r="125" spans="1:70" s="58" customFormat="1" ht="21" hidden="1" thickBot="1" x14ac:dyDescent="0.35">
      <c r="B125" s="46">
        <v>38</v>
      </c>
      <c r="C125" s="26" t="s">
        <v>137</v>
      </c>
      <c r="D125" s="40"/>
      <c r="E125" s="47"/>
      <c r="F125" s="48"/>
      <c r="G125" s="49"/>
      <c r="H125" s="49"/>
      <c r="I125" s="49"/>
      <c r="J125" s="50"/>
      <c r="K125" s="49"/>
      <c r="L125" s="49"/>
      <c r="M125" s="49"/>
      <c r="N125" s="49"/>
      <c r="O125" s="49"/>
      <c r="P125" s="49"/>
      <c r="Q125" s="49"/>
      <c r="R125" s="49"/>
      <c r="S125" s="51">
        <f>SUM(G125:R125)</f>
        <v>0</v>
      </c>
      <c r="T125" s="51">
        <f>+F125-S125</f>
        <v>0</v>
      </c>
      <c r="U125" s="161"/>
      <c r="V125" s="158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4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60"/>
      <c r="BJ125" s="160"/>
      <c r="BK125" s="160"/>
      <c r="BL125" s="160"/>
      <c r="BM125" s="160"/>
      <c r="BN125" s="160"/>
      <c r="BO125" s="160"/>
      <c r="BP125" s="160"/>
      <c r="BQ125" s="160"/>
      <c r="BR125" s="160"/>
    </row>
    <row r="126" spans="1:70" s="58" customFormat="1" ht="21" thickBot="1" x14ac:dyDescent="0.35">
      <c r="B126" s="325"/>
      <c r="C126" s="13" t="s">
        <v>183</v>
      </c>
      <c r="D126" s="75"/>
      <c r="E126" s="76">
        <f t="shared" ref="E126:T126" si="4">SUM(E15:E125)</f>
        <v>2805081376</v>
      </c>
      <c r="F126" s="77">
        <f t="shared" si="4"/>
        <v>1139780977.8</v>
      </c>
      <c r="G126" s="78">
        <f t="shared" si="4"/>
        <v>208451376</v>
      </c>
      <c r="H126" s="78">
        <f t="shared" si="4"/>
        <v>202100770</v>
      </c>
      <c r="I126" s="78">
        <f t="shared" si="4"/>
        <v>393014585</v>
      </c>
      <c r="J126" s="78">
        <f t="shared" si="4"/>
        <v>352460691.39999998</v>
      </c>
      <c r="K126" s="78">
        <f t="shared" si="4"/>
        <v>0</v>
      </c>
      <c r="L126" s="78">
        <f t="shared" si="4"/>
        <v>0</v>
      </c>
      <c r="M126" s="78">
        <f t="shared" si="4"/>
        <v>0</v>
      </c>
      <c r="N126" s="78">
        <f t="shared" si="4"/>
        <v>0</v>
      </c>
      <c r="O126" s="78">
        <f t="shared" si="4"/>
        <v>0</v>
      </c>
      <c r="P126" s="78">
        <f t="shared" si="4"/>
        <v>0</v>
      </c>
      <c r="Q126" s="78">
        <f t="shared" si="4"/>
        <v>0</v>
      </c>
      <c r="R126" s="78">
        <f t="shared" si="4"/>
        <v>0</v>
      </c>
      <c r="S126" s="78">
        <f t="shared" si="4"/>
        <v>1156027422.4000001</v>
      </c>
      <c r="T126" s="78">
        <f t="shared" si="4"/>
        <v>-16246444.600000001</v>
      </c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160"/>
      <c r="BG126" s="160"/>
      <c r="BH126" s="160"/>
      <c r="BI126" s="160"/>
      <c r="BJ126" s="160"/>
      <c r="BK126" s="160"/>
      <c r="BL126" s="160"/>
      <c r="BM126" s="160"/>
      <c r="BN126" s="160"/>
      <c r="BO126" s="160"/>
      <c r="BP126" s="160"/>
      <c r="BQ126" s="160"/>
      <c r="BR126" s="160"/>
    </row>
    <row r="127" spans="1:70" s="58" customFormat="1" ht="21.75" customHeight="1" x14ac:dyDescent="0.3">
      <c r="B127" s="325"/>
      <c r="E127" s="68"/>
      <c r="F127" s="79"/>
      <c r="G127" s="79"/>
      <c r="H127" s="79"/>
      <c r="I127" s="79"/>
      <c r="S127" s="325"/>
      <c r="T127" s="325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0"/>
      <c r="BO127" s="160"/>
      <c r="BP127" s="160"/>
      <c r="BQ127" s="160"/>
      <c r="BR127" s="160"/>
    </row>
    <row r="128" spans="1:70" s="58" customFormat="1" ht="21.75" customHeight="1" thickBot="1" x14ac:dyDescent="0.35">
      <c r="B128" s="325"/>
      <c r="E128" s="68"/>
      <c r="S128" s="325"/>
      <c r="T128" s="325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</row>
    <row r="129" spans="2:16383" s="58" customFormat="1" ht="21.75" customHeight="1" x14ac:dyDescent="0.3">
      <c r="B129" s="325"/>
      <c r="C129" s="335"/>
      <c r="D129" s="336"/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6"/>
      <c r="Q129" s="336"/>
      <c r="R129" s="336"/>
      <c r="S129" s="336"/>
      <c r="T129" s="337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</row>
    <row r="130" spans="2:16383" s="17" customFormat="1" x14ac:dyDescent="0.3">
      <c r="C130" s="331"/>
      <c r="D130" s="332"/>
      <c r="E130" s="332"/>
      <c r="F130" s="332"/>
      <c r="G130" s="332"/>
      <c r="H130" s="332"/>
      <c r="I130" s="332"/>
      <c r="J130" s="332"/>
      <c r="K130" s="332"/>
      <c r="L130" s="332"/>
      <c r="M130" s="332"/>
      <c r="N130" s="332"/>
      <c r="O130" s="332"/>
      <c r="P130" s="332"/>
      <c r="Q130" s="332"/>
      <c r="R130" s="332"/>
      <c r="S130" s="332"/>
      <c r="T130" s="333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</row>
    <row r="131" spans="2:16383" s="17" customFormat="1" x14ac:dyDescent="0.3">
      <c r="C131" s="331" t="s">
        <v>141</v>
      </c>
      <c r="D131" s="332"/>
      <c r="E131" s="332"/>
      <c r="F131" s="332"/>
      <c r="G131" s="332"/>
      <c r="H131" s="332"/>
      <c r="I131" s="332"/>
      <c r="J131" s="332"/>
      <c r="K131" s="332"/>
      <c r="L131" s="332"/>
      <c r="M131" s="332"/>
      <c r="N131" s="332"/>
      <c r="O131" s="332"/>
      <c r="P131" s="332"/>
      <c r="Q131" s="332"/>
      <c r="R131" s="332"/>
      <c r="S131" s="332"/>
      <c r="T131" s="333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</row>
    <row r="132" spans="2:16383" s="17" customFormat="1" x14ac:dyDescent="0.3">
      <c r="C132" s="331" t="s">
        <v>139</v>
      </c>
      <c r="D132" s="332"/>
      <c r="E132" s="332"/>
      <c r="F132" s="332"/>
      <c r="G132" s="332"/>
      <c r="H132" s="332"/>
      <c r="I132" s="332"/>
      <c r="J132" s="332"/>
      <c r="K132" s="332"/>
      <c r="L132" s="332"/>
      <c r="M132" s="332"/>
      <c r="N132" s="332"/>
      <c r="O132" s="332"/>
      <c r="P132" s="332"/>
      <c r="Q132" s="332"/>
      <c r="R132" s="332"/>
      <c r="S132" s="332"/>
      <c r="T132" s="333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</row>
    <row r="133" spans="2:16383" ht="21" thickBot="1" x14ac:dyDescent="0.35">
      <c r="C133" s="338" t="s">
        <v>140</v>
      </c>
      <c r="D133" s="339"/>
      <c r="E133" s="339"/>
      <c r="F133" s="339"/>
      <c r="G133" s="339"/>
      <c r="H133" s="339"/>
      <c r="I133" s="339"/>
      <c r="J133" s="339"/>
      <c r="K133" s="340"/>
      <c r="L133" s="340"/>
      <c r="M133" s="340"/>
      <c r="N133" s="340"/>
      <c r="O133" s="340"/>
      <c r="P133" s="340"/>
      <c r="Q133" s="340"/>
      <c r="R133" s="340"/>
      <c r="S133" s="339"/>
      <c r="T133" s="341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9"/>
      <c r="AME133" s="19"/>
      <c r="AMF133" s="19"/>
      <c r="AMG133" s="19"/>
      <c r="AMH133" s="19"/>
      <c r="AMI133" s="19"/>
      <c r="AMJ133" s="19"/>
      <c r="AMK133" s="19"/>
      <c r="AML133" s="19"/>
      <c r="AMM133" s="19"/>
      <c r="AMN133" s="19"/>
      <c r="AMO133" s="19"/>
      <c r="AMP133" s="19"/>
      <c r="AMQ133" s="19"/>
      <c r="AMR133" s="19"/>
      <c r="AMS133" s="19"/>
      <c r="AMT133" s="19"/>
      <c r="AMU133" s="19"/>
      <c r="AMV133" s="19"/>
      <c r="AMW133" s="19"/>
      <c r="AMX133" s="19"/>
      <c r="AMY133" s="19"/>
      <c r="AMZ133" s="19"/>
      <c r="ANA133" s="19"/>
      <c r="ANB133" s="19"/>
      <c r="ANC133" s="19"/>
      <c r="AND133" s="19"/>
      <c r="ANE133" s="19"/>
      <c r="ANF133" s="19"/>
      <c r="ANG133" s="19"/>
      <c r="ANH133" s="19"/>
      <c r="ANI133" s="19"/>
      <c r="ANJ133" s="19"/>
      <c r="ANK133" s="19"/>
      <c r="ANL133" s="19"/>
      <c r="ANM133" s="19"/>
      <c r="ANN133" s="19"/>
      <c r="ANO133" s="19"/>
      <c r="ANP133" s="19"/>
      <c r="ANQ133" s="19"/>
      <c r="ANR133" s="19"/>
      <c r="ANS133" s="19"/>
      <c r="ANT133" s="19"/>
      <c r="ANU133" s="19"/>
      <c r="ANV133" s="19"/>
      <c r="ANW133" s="19"/>
      <c r="ANX133" s="19"/>
      <c r="ANY133" s="19"/>
      <c r="ANZ133" s="19"/>
      <c r="AOA133" s="19"/>
      <c r="AOB133" s="19"/>
      <c r="AOC133" s="19"/>
      <c r="AOD133" s="19"/>
      <c r="AOE133" s="19"/>
      <c r="AOF133" s="19"/>
      <c r="AOG133" s="19"/>
      <c r="AOH133" s="19"/>
      <c r="AOI133" s="19"/>
      <c r="AOJ133" s="19"/>
      <c r="AOK133" s="19"/>
      <c r="AOL133" s="19"/>
      <c r="AOM133" s="19"/>
      <c r="AON133" s="19"/>
      <c r="AOO133" s="19"/>
      <c r="AOP133" s="19"/>
      <c r="AOQ133" s="19"/>
      <c r="AOR133" s="19"/>
      <c r="AOS133" s="19"/>
      <c r="AOT133" s="19"/>
      <c r="AOU133" s="19"/>
      <c r="AOV133" s="19"/>
      <c r="AOW133" s="19"/>
      <c r="AOX133" s="19"/>
      <c r="AOY133" s="19"/>
      <c r="AOZ133" s="19"/>
      <c r="APA133" s="19"/>
      <c r="APB133" s="19"/>
      <c r="APC133" s="19"/>
      <c r="APD133" s="19"/>
      <c r="APE133" s="19"/>
      <c r="APF133" s="19"/>
      <c r="APG133" s="19"/>
      <c r="APH133" s="19"/>
      <c r="API133" s="19"/>
      <c r="APJ133" s="19"/>
      <c r="APK133" s="19"/>
      <c r="APL133" s="19"/>
      <c r="APM133" s="19"/>
      <c r="APN133" s="19"/>
      <c r="APO133" s="19"/>
      <c r="APP133" s="19"/>
      <c r="APQ133" s="19"/>
      <c r="APR133" s="19"/>
      <c r="APS133" s="19"/>
      <c r="APT133" s="19"/>
      <c r="APU133" s="19"/>
      <c r="APV133" s="19"/>
      <c r="APW133" s="19"/>
      <c r="APX133" s="19"/>
      <c r="APY133" s="19"/>
      <c r="APZ133" s="19"/>
      <c r="AQA133" s="19"/>
      <c r="AQB133" s="19"/>
      <c r="AQC133" s="19"/>
      <c r="AQD133" s="19"/>
      <c r="AQE133" s="19"/>
      <c r="AQF133" s="19"/>
      <c r="AQG133" s="19"/>
      <c r="AQH133" s="19"/>
      <c r="AQI133" s="19"/>
      <c r="AQJ133" s="19"/>
      <c r="AQK133" s="19"/>
      <c r="AQL133" s="19"/>
      <c r="AQM133" s="19"/>
      <c r="AQN133" s="19"/>
      <c r="AQO133" s="19"/>
      <c r="AQP133" s="19"/>
      <c r="AQQ133" s="19"/>
      <c r="AQR133" s="19"/>
      <c r="AQS133" s="19"/>
      <c r="AQT133" s="19"/>
      <c r="AQU133" s="19"/>
      <c r="AQV133" s="19"/>
      <c r="AQW133" s="19"/>
      <c r="AQX133" s="19"/>
      <c r="AQY133" s="19"/>
      <c r="AQZ133" s="19"/>
      <c r="ARA133" s="19"/>
      <c r="ARB133" s="19"/>
      <c r="ARC133" s="19"/>
      <c r="ARD133" s="19"/>
      <c r="ARE133" s="19"/>
      <c r="ARF133" s="19"/>
      <c r="ARG133" s="19"/>
      <c r="ARH133" s="19"/>
      <c r="ARI133" s="19"/>
      <c r="ARJ133" s="19"/>
      <c r="ARK133" s="19"/>
      <c r="ARL133" s="19"/>
      <c r="ARM133" s="19"/>
      <c r="ARN133" s="19"/>
      <c r="ARO133" s="19"/>
      <c r="ARP133" s="19"/>
      <c r="ARQ133" s="19"/>
      <c r="ARR133" s="19"/>
      <c r="ARS133" s="19"/>
      <c r="ART133" s="19"/>
      <c r="ARU133" s="19"/>
      <c r="ARV133" s="19"/>
      <c r="ARW133" s="19"/>
      <c r="ARX133" s="19"/>
      <c r="ARY133" s="19"/>
      <c r="ARZ133" s="19"/>
      <c r="ASA133" s="19"/>
      <c r="ASB133" s="19"/>
      <c r="ASC133" s="19"/>
      <c r="ASD133" s="19"/>
      <c r="ASE133" s="19"/>
      <c r="ASF133" s="19"/>
      <c r="ASG133" s="19"/>
      <c r="ASH133" s="19"/>
      <c r="ASI133" s="19"/>
      <c r="ASJ133" s="19"/>
      <c r="ASK133" s="19"/>
      <c r="ASL133" s="19"/>
      <c r="ASM133" s="19"/>
      <c r="ASN133" s="19"/>
      <c r="ASO133" s="19"/>
      <c r="ASP133" s="19"/>
      <c r="ASQ133" s="19"/>
      <c r="ASR133" s="19"/>
      <c r="ASS133" s="19"/>
      <c r="AST133" s="19"/>
      <c r="ASU133" s="19"/>
      <c r="ASV133" s="19"/>
      <c r="ASW133" s="19"/>
      <c r="ASX133" s="19"/>
      <c r="ASY133" s="19"/>
      <c r="ASZ133" s="19"/>
      <c r="ATA133" s="19"/>
      <c r="ATB133" s="19"/>
      <c r="ATC133" s="19"/>
      <c r="ATD133" s="19"/>
      <c r="ATE133" s="19"/>
      <c r="ATF133" s="19"/>
      <c r="ATG133" s="19"/>
      <c r="ATH133" s="19"/>
      <c r="ATI133" s="19"/>
      <c r="ATJ133" s="19"/>
      <c r="ATK133" s="19"/>
      <c r="ATL133" s="19"/>
      <c r="ATM133" s="19"/>
      <c r="ATN133" s="19"/>
      <c r="ATO133" s="19"/>
      <c r="ATP133" s="19"/>
      <c r="ATQ133" s="19"/>
      <c r="ATR133" s="19"/>
      <c r="ATS133" s="19"/>
      <c r="ATT133" s="19"/>
      <c r="ATU133" s="19"/>
      <c r="ATV133" s="19"/>
      <c r="ATW133" s="19"/>
      <c r="ATX133" s="19"/>
      <c r="ATY133" s="19"/>
      <c r="ATZ133" s="19"/>
      <c r="AUA133" s="19"/>
      <c r="AUB133" s="19"/>
      <c r="AUC133" s="19"/>
      <c r="AUD133" s="19"/>
      <c r="AUE133" s="19"/>
      <c r="AUF133" s="19"/>
      <c r="AUG133" s="19"/>
      <c r="AUH133" s="19"/>
      <c r="AUI133" s="19"/>
      <c r="AUJ133" s="19"/>
      <c r="AUK133" s="19"/>
      <c r="AUL133" s="19"/>
      <c r="AUM133" s="19"/>
      <c r="AUN133" s="19"/>
      <c r="AUO133" s="19"/>
      <c r="AUP133" s="19"/>
      <c r="AUQ133" s="19"/>
      <c r="AUR133" s="19"/>
      <c r="AUS133" s="19"/>
      <c r="AUT133" s="19"/>
      <c r="AUU133" s="19"/>
      <c r="AUV133" s="19"/>
      <c r="AUW133" s="19"/>
      <c r="AUX133" s="19"/>
      <c r="AUY133" s="19"/>
      <c r="AUZ133" s="19"/>
      <c r="AVA133" s="19"/>
      <c r="AVB133" s="19"/>
      <c r="AVC133" s="19"/>
      <c r="AVD133" s="19"/>
      <c r="AVE133" s="19"/>
      <c r="AVF133" s="19"/>
      <c r="AVG133" s="19"/>
      <c r="AVH133" s="19"/>
      <c r="AVI133" s="19"/>
      <c r="AVJ133" s="19"/>
      <c r="AVK133" s="19"/>
      <c r="AVL133" s="19"/>
      <c r="AVM133" s="19"/>
      <c r="AVN133" s="19"/>
      <c r="AVO133" s="19"/>
      <c r="AVP133" s="19"/>
      <c r="AVQ133" s="19"/>
      <c r="AVR133" s="19"/>
      <c r="AVS133" s="19"/>
      <c r="AVT133" s="19"/>
      <c r="AVU133" s="19"/>
      <c r="AVV133" s="19"/>
      <c r="AVW133" s="19"/>
      <c r="AVX133" s="19"/>
      <c r="AVY133" s="19"/>
      <c r="AVZ133" s="19"/>
      <c r="AWA133" s="19"/>
      <c r="AWB133" s="19"/>
      <c r="AWC133" s="19"/>
      <c r="AWD133" s="19"/>
      <c r="AWE133" s="19"/>
      <c r="AWF133" s="19"/>
      <c r="AWG133" s="19"/>
      <c r="AWH133" s="19"/>
      <c r="AWI133" s="19"/>
      <c r="AWJ133" s="19"/>
      <c r="AWK133" s="19"/>
      <c r="AWL133" s="19"/>
      <c r="AWM133" s="19"/>
      <c r="AWN133" s="19"/>
      <c r="AWO133" s="19"/>
      <c r="AWP133" s="19"/>
      <c r="AWQ133" s="19"/>
      <c r="AWR133" s="19"/>
      <c r="AWS133" s="19"/>
      <c r="AWT133" s="19"/>
      <c r="AWU133" s="19"/>
      <c r="AWV133" s="19"/>
      <c r="AWW133" s="19"/>
      <c r="AWX133" s="19"/>
      <c r="AWY133" s="19"/>
      <c r="AWZ133" s="19"/>
      <c r="AXA133" s="19"/>
      <c r="AXB133" s="19"/>
      <c r="AXC133" s="19"/>
      <c r="AXD133" s="19"/>
      <c r="AXE133" s="19"/>
      <c r="AXF133" s="19"/>
      <c r="AXG133" s="19"/>
      <c r="AXH133" s="19"/>
      <c r="AXI133" s="19"/>
      <c r="AXJ133" s="19"/>
      <c r="AXK133" s="19"/>
      <c r="AXL133" s="19"/>
      <c r="AXM133" s="19"/>
      <c r="AXN133" s="19"/>
      <c r="AXO133" s="19"/>
      <c r="AXP133" s="19"/>
      <c r="AXQ133" s="19"/>
      <c r="AXR133" s="19"/>
      <c r="AXS133" s="19"/>
      <c r="AXT133" s="19"/>
      <c r="AXU133" s="19"/>
      <c r="AXV133" s="19"/>
      <c r="AXW133" s="19"/>
      <c r="AXX133" s="19"/>
      <c r="AXY133" s="19"/>
      <c r="AXZ133" s="19"/>
      <c r="AYA133" s="19"/>
      <c r="AYB133" s="19"/>
      <c r="AYC133" s="19"/>
      <c r="AYD133" s="19"/>
      <c r="AYE133" s="19"/>
      <c r="AYF133" s="19"/>
      <c r="AYG133" s="19"/>
      <c r="AYH133" s="19"/>
      <c r="AYI133" s="19"/>
      <c r="AYJ133" s="19"/>
      <c r="AYK133" s="19"/>
      <c r="AYL133" s="19"/>
      <c r="AYM133" s="19"/>
      <c r="AYN133" s="19"/>
      <c r="AYO133" s="19"/>
      <c r="AYP133" s="19"/>
      <c r="AYQ133" s="19"/>
      <c r="AYR133" s="19"/>
      <c r="AYS133" s="19"/>
      <c r="AYT133" s="19"/>
      <c r="AYU133" s="19"/>
      <c r="AYV133" s="19"/>
      <c r="AYW133" s="19"/>
      <c r="AYX133" s="19"/>
      <c r="AYY133" s="19"/>
      <c r="AYZ133" s="19"/>
      <c r="AZA133" s="19"/>
      <c r="AZB133" s="19"/>
      <c r="AZC133" s="19"/>
      <c r="AZD133" s="19"/>
      <c r="AZE133" s="19"/>
      <c r="AZF133" s="19"/>
      <c r="AZG133" s="19"/>
      <c r="AZH133" s="19"/>
      <c r="AZI133" s="19"/>
      <c r="AZJ133" s="19"/>
      <c r="AZK133" s="19"/>
      <c r="AZL133" s="19"/>
      <c r="AZM133" s="19"/>
      <c r="AZN133" s="19"/>
      <c r="AZO133" s="19"/>
      <c r="AZP133" s="19"/>
      <c r="AZQ133" s="19"/>
      <c r="AZR133" s="19"/>
      <c r="AZS133" s="19"/>
      <c r="AZT133" s="19"/>
      <c r="AZU133" s="19"/>
      <c r="AZV133" s="19"/>
      <c r="AZW133" s="19"/>
      <c r="AZX133" s="19"/>
      <c r="AZY133" s="19"/>
      <c r="AZZ133" s="19"/>
      <c r="BAA133" s="19"/>
      <c r="BAB133" s="19"/>
      <c r="BAC133" s="19"/>
      <c r="BAD133" s="19"/>
      <c r="BAE133" s="19"/>
      <c r="BAF133" s="19"/>
      <c r="BAG133" s="19"/>
      <c r="BAH133" s="19"/>
      <c r="BAI133" s="19"/>
      <c r="BAJ133" s="19"/>
      <c r="BAK133" s="19"/>
      <c r="BAL133" s="19"/>
      <c r="BAM133" s="19"/>
      <c r="BAN133" s="19"/>
      <c r="BAO133" s="19"/>
      <c r="BAP133" s="19"/>
      <c r="BAQ133" s="19"/>
      <c r="BAR133" s="19"/>
      <c r="BAS133" s="19"/>
      <c r="BAT133" s="19"/>
      <c r="BAU133" s="19"/>
      <c r="BAV133" s="19"/>
      <c r="BAW133" s="19"/>
      <c r="BAX133" s="19"/>
      <c r="BAY133" s="19"/>
      <c r="BAZ133" s="19"/>
      <c r="BBA133" s="19"/>
      <c r="BBB133" s="19"/>
      <c r="BBC133" s="19"/>
      <c r="BBD133" s="19"/>
      <c r="BBE133" s="19"/>
      <c r="BBF133" s="19"/>
      <c r="BBG133" s="19"/>
      <c r="BBH133" s="19"/>
      <c r="BBI133" s="19"/>
      <c r="BBJ133" s="19"/>
      <c r="BBK133" s="19"/>
      <c r="BBL133" s="19"/>
      <c r="BBM133" s="19"/>
      <c r="BBN133" s="19"/>
      <c r="BBO133" s="19"/>
      <c r="BBP133" s="19"/>
      <c r="BBQ133" s="19"/>
      <c r="BBR133" s="19"/>
      <c r="BBS133" s="19"/>
      <c r="BBT133" s="19"/>
      <c r="BBU133" s="19"/>
      <c r="BBV133" s="19"/>
      <c r="BBW133" s="19"/>
      <c r="BBX133" s="19"/>
      <c r="BBY133" s="19"/>
      <c r="BBZ133" s="19"/>
      <c r="BCA133" s="19"/>
      <c r="BCB133" s="19"/>
      <c r="BCC133" s="19"/>
      <c r="BCD133" s="19"/>
      <c r="BCE133" s="19"/>
      <c r="BCF133" s="19"/>
      <c r="BCG133" s="19"/>
      <c r="BCH133" s="19"/>
      <c r="BCI133" s="19"/>
      <c r="BCJ133" s="19"/>
      <c r="BCK133" s="19"/>
      <c r="BCL133" s="19"/>
      <c r="BCM133" s="19"/>
      <c r="BCN133" s="19"/>
      <c r="BCO133" s="19"/>
      <c r="BCP133" s="19"/>
      <c r="BCQ133" s="19"/>
      <c r="BCR133" s="19"/>
      <c r="BCS133" s="19"/>
      <c r="BCT133" s="19"/>
      <c r="BCU133" s="19"/>
      <c r="BCV133" s="19"/>
      <c r="BCW133" s="19"/>
      <c r="BCX133" s="19"/>
      <c r="BCY133" s="19"/>
      <c r="BCZ133" s="19"/>
      <c r="BDA133" s="19"/>
      <c r="BDB133" s="19"/>
      <c r="BDC133" s="19"/>
      <c r="BDD133" s="19"/>
      <c r="BDE133" s="19"/>
      <c r="BDF133" s="19"/>
      <c r="BDG133" s="19"/>
      <c r="BDH133" s="19"/>
      <c r="BDI133" s="19"/>
      <c r="BDJ133" s="19"/>
      <c r="BDK133" s="19"/>
      <c r="BDL133" s="19"/>
      <c r="BDM133" s="19"/>
      <c r="BDN133" s="19"/>
      <c r="BDO133" s="19"/>
      <c r="BDP133" s="19"/>
      <c r="BDQ133" s="19"/>
      <c r="BDR133" s="19"/>
      <c r="BDS133" s="19"/>
      <c r="BDT133" s="19"/>
      <c r="BDU133" s="19"/>
      <c r="BDV133" s="19"/>
      <c r="BDW133" s="19"/>
      <c r="BDX133" s="19"/>
      <c r="BDY133" s="19"/>
      <c r="BDZ133" s="19"/>
      <c r="BEA133" s="19"/>
      <c r="BEB133" s="19"/>
      <c r="BEC133" s="19"/>
      <c r="BED133" s="19"/>
      <c r="BEE133" s="19"/>
      <c r="BEF133" s="19"/>
      <c r="BEG133" s="19"/>
      <c r="BEH133" s="19"/>
      <c r="BEI133" s="19"/>
      <c r="BEJ133" s="19"/>
      <c r="BEK133" s="19"/>
      <c r="BEL133" s="19"/>
      <c r="BEM133" s="19"/>
      <c r="BEN133" s="19"/>
      <c r="BEO133" s="19"/>
      <c r="BEP133" s="19"/>
      <c r="BEQ133" s="19"/>
      <c r="BER133" s="19"/>
      <c r="BES133" s="19"/>
      <c r="BET133" s="19"/>
      <c r="BEU133" s="19"/>
      <c r="BEV133" s="19"/>
      <c r="BEW133" s="19"/>
      <c r="BEX133" s="19"/>
      <c r="BEY133" s="19"/>
      <c r="BEZ133" s="19"/>
      <c r="BFA133" s="19"/>
      <c r="BFB133" s="19"/>
      <c r="BFC133" s="19"/>
      <c r="BFD133" s="19"/>
      <c r="BFE133" s="19"/>
      <c r="BFF133" s="19"/>
      <c r="BFG133" s="19"/>
      <c r="BFH133" s="19"/>
      <c r="BFI133" s="19"/>
      <c r="BFJ133" s="19"/>
      <c r="BFK133" s="19"/>
      <c r="BFL133" s="19"/>
      <c r="BFM133" s="19"/>
      <c r="BFN133" s="19"/>
      <c r="BFO133" s="19"/>
      <c r="BFP133" s="19"/>
      <c r="BFQ133" s="19"/>
      <c r="BFR133" s="19"/>
      <c r="BFS133" s="19"/>
      <c r="BFT133" s="19"/>
      <c r="BFU133" s="19"/>
      <c r="BFV133" s="19"/>
      <c r="BFW133" s="19"/>
      <c r="BFX133" s="19"/>
      <c r="BFY133" s="19"/>
      <c r="BFZ133" s="19"/>
      <c r="BGA133" s="19"/>
      <c r="BGB133" s="19"/>
      <c r="BGC133" s="19"/>
      <c r="BGD133" s="19"/>
      <c r="BGE133" s="19"/>
      <c r="BGF133" s="19"/>
      <c r="BGG133" s="19"/>
      <c r="BGH133" s="19"/>
      <c r="BGI133" s="19"/>
      <c r="BGJ133" s="19"/>
      <c r="BGK133" s="19"/>
      <c r="BGL133" s="19"/>
      <c r="BGM133" s="19"/>
      <c r="BGN133" s="19"/>
      <c r="BGO133" s="19"/>
      <c r="BGP133" s="19"/>
      <c r="BGQ133" s="19"/>
      <c r="BGR133" s="19"/>
      <c r="BGS133" s="19"/>
      <c r="BGT133" s="19"/>
      <c r="BGU133" s="19"/>
      <c r="BGV133" s="19"/>
      <c r="BGW133" s="19"/>
      <c r="BGX133" s="19"/>
      <c r="BGY133" s="19"/>
      <c r="BGZ133" s="19"/>
      <c r="BHA133" s="19"/>
      <c r="BHB133" s="19"/>
      <c r="BHC133" s="19"/>
      <c r="BHD133" s="19"/>
      <c r="BHE133" s="19"/>
      <c r="BHF133" s="19"/>
      <c r="BHG133" s="19"/>
      <c r="BHH133" s="19"/>
      <c r="BHI133" s="19"/>
      <c r="BHJ133" s="19"/>
      <c r="BHK133" s="19"/>
      <c r="BHL133" s="19"/>
      <c r="BHM133" s="19"/>
      <c r="BHN133" s="19"/>
      <c r="BHO133" s="19"/>
      <c r="BHP133" s="19"/>
      <c r="BHQ133" s="19"/>
      <c r="BHR133" s="19"/>
      <c r="BHS133" s="19"/>
      <c r="BHT133" s="19"/>
      <c r="BHU133" s="19"/>
      <c r="BHV133" s="19"/>
      <c r="BHW133" s="19"/>
      <c r="BHX133" s="19"/>
      <c r="BHY133" s="19"/>
      <c r="BHZ133" s="19"/>
      <c r="BIA133" s="19"/>
      <c r="BIB133" s="19"/>
      <c r="BIC133" s="19"/>
      <c r="BID133" s="19"/>
      <c r="BIE133" s="19"/>
      <c r="BIF133" s="19"/>
      <c r="BIG133" s="19"/>
      <c r="BIH133" s="19"/>
      <c r="BII133" s="19"/>
      <c r="BIJ133" s="19"/>
      <c r="BIK133" s="19"/>
      <c r="BIL133" s="19"/>
      <c r="BIM133" s="19"/>
      <c r="BIN133" s="19"/>
      <c r="BIO133" s="19"/>
      <c r="BIP133" s="19"/>
      <c r="BIQ133" s="19"/>
      <c r="BIR133" s="19"/>
      <c r="BIS133" s="19"/>
      <c r="BIT133" s="19"/>
      <c r="BIU133" s="19"/>
      <c r="BIV133" s="19"/>
      <c r="BIW133" s="19"/>
      <c r="BIX133" s="19"/>
      <c r="BIY133" s="19"/>
      <c r="BIZ133" s="19"/>
      <c r="BJA133" s="19"/>
      <c r="BJB133" s="19"/>
      <c r="BJC133" s="19"/>
      <c r="BJD133" s="19"/>
      <c r="BJE133" s="19"/>
      <c r="BJF133" s="19"/>
      <c r="BJG133" s="19"/>
      <c r="BJH133" s="19"/>
      <c r="BJI133" s="19"/>
      <c r="BJJ133" s="19"/>
      <c r="BJK133" s="19"/>
      <c r="BJL133" s="19"/>
      <c r="BJM133" s="19"/>
      <c r="BJN133" s="19"/>
      <c r="BJO133" s="19"/>
      <c r="BJP133" s="19"/>
      <c r="BJQ133" s="19"/>
      <c r="BJR133" s="19"/>
      <c r="BJS133" s="19"/>
      <c r="BJT133" s="19"/>
      <c r="BJU133" s="19"/>
      <c r="BJV133" s="19"/>
      <c r="BJW133" s="19"/>
      <c r="BJX133" s="19"/>
      <c r="BJY133" s="19"/>
      <c r="BJZ133" s="19"/>
      <c r="BKA133" s="19"/>
      <c r="BKB133" s="19"/>
      <c r="BKC133" s="19"/>
      <c r="BKD133" s="19"/>
      <c r="BKE133" s="19"/>
      <c r="BKF133" s="19"/>
      <c r="BKG133" s="19"/>
      <c r="BKH133" s="19"/>
      <c r="BKI133" s="19"/>
      <c r="BKJ133" s="19"/>
      <c r="BKK133" s="19"/>
      <c r="BKL133" s="19"/>
      <c r="BKM133" s="19"/>
      <c r="BKN133" s="19"/>
      <c r="BKO133" s="19"/>
      <c r="BKP133" s="19"/>
      <c r="BKQ133" s="19"/>
      <c r="BKR133" s="19"/>
      <c r="BKS133" s="19"/>
      <c r="BKT133" s="19"/>
      <c r="BKU133" s="19"/>
      <c r="BKV133" s="19"/>
      <c r="BKW133" s="19"/>
      <c r="BKX133" s="19"/>
      <c r="BKY133" s="19"/>
      <c r="BKZ133" s="19"/>
      <c r="BLA133" s="19"/>
      <c r="BLB133" s="19"/>
      <c r="BLC133" s="19"/>
      <c r="BLD133" s="19"/>
      <c r="BLE133" s="19"/>
      <c r="BLF133" s="19"/>
      <c r="BLG133" s="19"/>
      <c r="BLH133" s="19"/>
      <c r="BLI133" s="19"/>
      <c r="BLJ133" s="19"/>
      <c r="BLK133" s="19"/>
      <c r="BLL133" s="19"/>
      <c r="BLM133" s="19"/>
      <c r="BLN133" s="19"/>
      <c r="BLO133" s="19"/>
      <c r="BLP133" s="19"/>
      <c r="BLQ133" s="19"/>
      <c r="BLR133" s="19"/>
      <c r="BLS133" s="19"/>
      <c r="BLT133" s="19"/>
      <c r="BLU133" s="19"/>
      <c r="BLV133" s="19"/>
      <c r="BLW133" s="19"/>
      <c r="BLX133" s="19"/>
      <c r="BLY133" s="19"/>
      <c r="BLZ133" s="19"/>
      <c r="BMA133" s="19"/>
      <c r="BMB133" s="19"/>
      <c r="BMC133" s="19"/>
      <c r="BMD133" s="19"/>
      <c r="BME133" s="19"/>
      <c r="BMF133" s="19"/>
      <c r="BMG133" s="19"/>
      <c r="BMH133" s="19"/>
      <c r="BMI133" s="19"/>
      <c r="BMJ133" s="19"/>
      <c r="BMK133" s="19"/>
      <c r="BML133" s="19"/>
      <c r="BMM133" s="19"/>
      <c r="BMN133" s="19"/>
      <c r="BMO133" s="19"/>
      <c r="BMP133" s="19"/>
      <c r="BMQ133" s="19"/>
      <c r="BMR133" s="19"/>
      <c r="BMS133" s="19"/>
      <c r="BMT133" s="19"/>
      <c r="BMU133" s="19"/>
      <c r="BMV133" s="19"/>
      <c r="BMW133" s="19"/>
      <c r="BMX133" s="19"/>
      <c r="BMY133" s="19"/>
      <c r="BMZ133" s="19"/>
      <c r="BNA133" s="19"/>
      <c r="BNB133" s="19"/>
      <c r="BNC133" s="19"/>
      <c r="BND133" s="19"/>
      <c r="BNE133" s="19"/>
      <c r="BNF133" s="19"/>
      <c r="BNG133" s="19"/>
      <c r="BNH133" s="19"/>
      <c r="BNI133" s="19"/>
      <c r="BNJ133" s="19"/>
      <c r="BNK133" s="19"/>
      <c r="BNL133" s="19"/>
      <c r="BNM133" s="19"/>
      <c r="BNN133" s="19"/>
      <c r="BNO133" s="19"/>
      <c r="BNP133" s="19"/>
      <c r="BNQ133" s="19"/>
      <c r="BNR133" s="19"/>
      <c r="BNS133" s="19"/>
      <c r="BNT133" s="19"/>
      <c r="BNU133" s="19"/>
      <c r="BNV133" s="19"/>
      <c r="BNW133" s="19"/>
      <c r="BNX133" s="19"/>
      <c r="BNY133" s="19"/>
      <c r="BNZ133" s="19"/>
      <c r="BOA133" s="19"/>
      <c r="BOB133" s="19"/>
      <c r="BOC133" s="19"/>
      <c r="BOD133" s="19"/>
      <c r="BOE133" s="19"/>
      <c r="BOF133" s="19"/>
      <c r="BOG133" s="19"/>
      <c r="BOH133" s="19"/>
      <c r="BOI133" s="19"/>
      <c r="BOJ133" s="19"/>
      <c r="BOK133" s="19"/>
      <c r="BOL133" s="19"/>
      <c r="BOM133" s="19"/>
      <c r="BON133" s="19"/>
      <c r="BOO133" s="19"/>
      <c r="BOP133" s="19"/>
      <c r="BOQ133" s="19"/>
      <c r="BOR133" s="19"/>
      <c r="BOS133" s="19"/>
      <c r="BOT133" s="19"/>
      <c r="BOU133" s="19"/>
      <c r="BOV133" s="19"/>
      <c r="BOW133" s="19"/>
      <c r="BOX133" s="19"/>
      <c r="BOY133" s="19"/>
      <c r="BOZ133" s="19"/>
      <c r="BPA133" s="19"/>
      <c r="BPB133" s="19"/>
      <c r="BPC133" s="19"/>
      <c r="BPD133" s="19"/>
      <c r="BPE133" s="19"/>
      <c r="BPF133" s="19"/>
      <c r="BPG133" s="19"/>
      <c r="BPH133" s="19"/>
      <c r="BPI133" s="19"/>
      <c r="BPJ133" s="19"/>
      <c r="BPK133" s="19"/>
      <c r="BPL133" s="19"/>
      <c r="BPM133" s="19"/>
      <c r="BPN133" s="19"/>
      <c r="BPO133" s="19"/>
      <c r="BPP133" s="19"/>
      <c r="BPQ133" s="19"/>
      <c r="BPR133" s="19"/>
      <c r="BPS133" s="19"/>
      <c r="BPT133" s="19"/>
      <c r="BPU133" s="19"/>
      <c r="BPV133" s="19"/>
      <c r="BPW133" s="19"/>
      <c r="BPX133" s="19"/>
      <c r="BPY133" s="19"/>
      <c r="BPZ133" s="19"/>
      <c r="BQA133" s="19"/>
      <c r="BQB133" s="19"/>
      <c r="BQC133" s="19"/>
      <c r="BQD133" s="19"/>
      <c r="BQE133" s="19"/>
      <c r="BQF133" s="19"/>
      <c r="BQG133" s="19"/>
      <c r="BQH133" s="19"/>
      <c r="BQI133" s="19"/>
      <c r="BQJ133" s="19"/>
      <c r="BQK133" s="19"/>
      <c r="BQL133" s="19"/>
      <c r="BQM133" s="19"/>
      <c r="BQN133" s="19"/>
      <c r="BQO133" s="19"/>
      <c r="BQP133" s="19"/>
      <c r="BQQ133" s="19"/>
      <c r="BQR133" s="19"/>
      <c r="BQS133" s="19"/>
      <c r="BQT133" s="19"/>
      <c r="BQU133" s="19"/>
      <c r="BQV133" s="19"/>
      <c r="BQW133" s="19"/>
      <c r="BQX133" s="19"/>
      <c r="BQY133" s="19"/>
      <c r="BQZ133" s="19"/>
      <c r="BRA133" s="19"/>
      <c r="BRB133" s="19"/>
      <c r="BRC133" s="19"/>
      <c r="BRD133" s="19"/>
      <c r="BRE133" s="19"/>
      <c r="BRF133" s="19"/>
      <c r="BRG133" s="19"/>
      <c r="BRH133" s="19"/>
      <c r="BRI133" s="19"/>
      <c r="BRJ133" s="19"/>
      <c r="BRK133" s="19"/>
      <c r="BRL133" s="19"/>
      <c r="BRM133" s="19"/>
      <c r="BRN133" s="19"/>
      <c r="BRO133" s="19"/>
      <c r="BRP133" s="19"/>
      <c r="BRQ133" s="19"/>
      <c r="BRR133" s="19"/>
      <c r="BRS133" s="19"/>
      <c r="BRT133" s="19"/>
      <c r="BRU133" s="19"/>
      <c r="BRV133" s="19"/>
      <c r="BRW133" s="19"/>
      <c r="BRX133" s="19"/>
      <c r="BRY133" s="19"/>
      <c r="BRZ133" s="19"/>
      <c r="BSA133" s="19"/>
      <c r="BSB133" s="19"/>
      <c r="BSC133" s="19"/>
      <c r="BSD133" s="19"/>
      <c r="BSE133" s="19"/>
      <c r="BSF133" s="19"/>
      <c r="BSG133" s="19"/>
      <c r="BSH133" s="19"/>
      <c r="BSI133" s="19"/>
      <c r="BSJ133" s="19"/>
      <c r="BSK133" s="19"/>
      <c r="BSL133" s="19"/>
      <c r="BSM133" s="19"/>
      <c r="BSN133" s="19"/>
      <c r="BSO133" s="19"/>
      <c r="BSP133" s="19"/>
      <c r="BSQ133" s="19"/>
      <c r="BSR133" s="19"/>
      <c r="BSS133" s="19"/>
      <c r="BST133" s="19"/>
      <c r="BSU133" s="19"/>
      <c r="BSV133" s="19"/>
      <c r="BSW133" s="19"/>
      <c r="BSX133" s="19"/>
      <c r="BSY133" s="19"/>
      <c r="BSZ133" s="19"/>
      <c r="BTA133" s="19"/>
      <c r="BTB133" s="19"/>
      <c r="BTC133" s="19"/>
      <c r="BTD133" s="19"/>
      <c r="BTE133" s="19"/>
      <c r="BTF133" s="19"/>
      <c r="BTG133" s="19"/>
      <c r="BTH133" s="19"/>
      <c r="BTI133" s="19"/>
      <c r="BTJ133" s="19"/>
      <c r="BTK133" s="19"/>
      <c r="BTL133" s="19"/>
      <c r="BTM133" s="19"/>
      <c r="BTN133" s="19"/>
      <c r="BTO133" s="19"/>
      <c r="BTP133" s="19"/>
      <c r="BTQ133" s="19"/>
      <c r="BTR133" s="19"/>
      <c r="BTS133" s="19"/>
      <c r="BTT133" s="19"/>
      <c r="BTU133" s="19"/>
      <c r="BTV133" s="19"/>
      <c r="BTW133" s="19"/>
      <c r="BTX133" s="19"/>
      <c r="BTY133" s="19"/>
      <c r="BTZ133" s="19"/>
      <c r="BUA133" s="19"/>
      <c r="BUB133" s="19"/>
      <c r="BUC133" s="19"/>
      <c r="BUD133" s="19"/>
      <c r="BUE133" s="19"/>
      <c r="BUF133" s="19"/>
      <c r="BUG133" s="19"/>
      <c r="BUH133" s="19"/>
      <c r="BUI133" s="19"/>
      <c r="BUJ133" s="19"/>
      <c r="BUK133" s="19"/>
      <c r="BUL133" s="19"/>
      <c r="BUM133" s="19"/>
      <c r="BUN133" s="19"/>
      <c r="BUO133" s="19"/>
      <c r="BUP133" s="19"/>
      <c r="BUQ133" s="19"/>
      <c r="BUR133" s="19"/>
      <c r="BUS133" s="19"/>
      <c r="BUT133" s="19"/>
      <c r="BUU133" s="19"/>
      <c r="BUV133" s="19"/>
      <c r="BUW133" s="19"/>
      <c r="BUX133" s="19"/>
      <c r="BUY133" s="19"/>
      <c r="BUZ133" s="19"/>
      <c r="BVA133" s="19"/>
      <c r="BVB133" s="19"/>
      <c r="BVC133" s="19"/>
      <c r="BVD133" s="19"/>
      <c r="BVE133" s="19"/>
      <c r="BVF133" s="19"/>
      <c r="BVG133" s="19"/>
      <c r="BVH133" s="19"/>
      <c r="BVI133" s="19"/>
      <c r="BVJ133" s="19"/>
      <c r="BVK133" s="19"/>
      <c r="BVL133" s="19"/>
      <c r="BVM133" s="19"/>
      <c r="BVN133" s="19"/>
      <c r="BVO133" s="19"/>
      <c r="BVP133" s="19"/>
      <c r="BVQ133" s="19"/>
      <c r="BVR133" s="19"/>
      <c r="BVS133" s="19"/>
      <c r="BVT133" s="19"/>
      <c r="BVU133" s="19"/>
      <c r="BVV133" s="19"/>
      <c r="BVW133" s="19"/>
      <c r="BVX133" s="19"/>
      <c r="BVY133" s="19"/>
      <c r="BVZ133" s="19"/>
      <c r="BWA133" s="19"/>
      <c r="BWB133" s="19"/>
      <c r="BWC133" s="19"/>
      <c r="BWD133" s="19"/>
      <c r="BWE133" s="19"/>
      <c r="BWF133" s="19"/>
      <c r="BWG133" s="19"/>
      <c r="BWH133" s="19"/>
      <c r="BWI133" s="19"/>
      <c r="BWJ133" s="19"/>
      <c r="BWK133" s="19"/>
      <c r="BWL133" s="19"/>
      <c r="BWM133" s="19"/>
      <c r="BWN133" s="19"/>
      <c r="BWO133" s="19"/>
      <c r="BWP133" s="19"/>
      <c r="BWQ133" s="19"/>
      <c r="BWR133" s="19"/>
      <c r="BWS133" s="19"/>
      <c r="BWT133" s="19"/>
      <c r="BWU133" s="19"/>
      <c r="BWV133" s="19"/>
      <c r="BWW133" s="19"/>
      <c r="BWX133" s="19"/>
      <c r="BWY133" s="19"/>
      <c r="BWZ133" s="19"/>
      <c r="BXA133" s="19"/>
      <c r="BXB133" s="19"/>
      <c r="BXC133" s="19"/>
      <c r="BXD133" s="19"/>
      <c r="BXE133" s="19"/>
      <c r="BXF133" s="19"/>
      <c r="BXG133" s="19"/>
      <c r="BXH133" s="19"/>
      <c r="BXI133" s="19"/>
      <c r="BXJ133" s="19"/>
      <c r="BXK133" s="19"/>
      <c r="BXL133" s="19"/>
      <c r="BXM133" s="19"/>
      <c r="BXN133" s="19"/>
      <c r="BXO133" s="19"/>
      <c r="BXP133" s="19"/>
      <c r="BXQ133" s="19"/>
      <c r="BXR133" s="19"/>
      <c r="BXS133" s="19"/>
      <c r="BXT133" s="19"/>
      <c r="BXU133" s="19"/>
      <c r="BXV133" s="19"/>
      <c r="BXW133" s="19"/>
      <c r="BXX133" s="19"/>
      <c r="BXY133" s="19"/>
      <c r="BXZ133" s="19"/>
      <c r="BYA133" s="19"/>
      <c r="BYB133" s="19"/>
      <c r="BYC133" s="19"/>
      <c r="BYD133" s="19"/>
      <c r="BYE133" s="19"/>
      <c r="BYF133" s="19"/>
      <c r="BYG133" s="19"/>
      <c r="BYH133" s="19"/>
      <c r="BYI133" s="19"/>
      <c r="BYJ133" s="19"/>
      <c r="BYK133" s="19"/>
      <c r="BYL133" s="19"/>
      <c r="BYM133" s="19"/>
      <c r="BYN133" s="19"/>
      <c r="BYO133" s="19"/>
      <c r="BYP133" s="19"/>
      <c r="BYQ133" s="19"/>
      <c r="BYR133" s="19"/>
      <c r="BYS133" s="19"/>
      <c r="BYT133" s="19"/>
      <c r="BYU133" s="19"/>
      <c r="BYV133" s="19"/>
      <c r="BYW133" s="19"/>
      <c r="BYX133" s="19"/>
      <c r="BYY133" s="19"/>
      <c r="BYZ133" s="19"/>
      <c r="BZA133" s="19"/>
      <c r="BZB133" s="19"/>
      <c r="BZC133" s="19"/>
      <c r="BZD133" s="19"/>
      <c r="BZE133" s="19"/>
      <c r="BZF133" s="19"/>
      <c r="BZG133" s="19"/>
      <c r="BZH133" s="19"/>
      <c r="BZI133" s="19"/>
      <c r="BZJ133" s="19"/>
      <c r="BZK133" s="19"/>
      <c r="BZL133" s="19"/>
      <c r="BZM133" s="19"/>
      <c r="BZN133" s="19"/>
      <c r="BZO133" s="19"/>
      <c r="BZP133" s="19"/>
      <c r="BZQ133" s="19"/>
      <c r="BZR133" s="19"/>
      <c r="BZS133" s="19"/>
      <c r="BZT133" s="19"/>
      <c r="BZU133" s="19"/>
      <c r="BZV133" s="19"/>
      <c r="BZW133" s="19"/>
      <c r="BZX133" s="19"/>
      <c r="BZY133" s="19"/>
      <c r="BZZ133" s="19"/>
      <c r="CAA133" s="19"/>
      <c r="CAB133" s="19"/>
      <c r="CAC133" s="19"/>
      <c r="CAD133" s="19"/>
      <c r="CAE133" s="19"/>
      <c r="CAF133" s="19"/>
      <c r="CAG133" s="19"/>
      <c r="CAH133" s="19"/>
      <c r="CAI133" s="19"/>
      <c r="CAJ133" s="19"/>
      <c r="CAK133" s="19"/>
      <c r="CAL133" s="19"/>
      <c r="CAM133" s="19"/>
      <c r="CAN133" s="19"/>
      <c r="CAO133" s="19"/>
      <c r="CAP133" s="19"/>
      <c r="CAQ133" s="19"/>
      <c r="CAR133" s="19"/>
      <c r="CAS133" s="19"/>
      <c r="CAT133" s="19"/>
      <c r="CAU133" s="19"/>
      <c r="CAV133" s="19"/>
      <c r="CAW133" s="19"/>
      <c r="CAX133" s="19"/>
      <c r="CAY133" s="19"/>
      <c r="CAZ133" s="19"/>
      <c r="CBA133" s="19"/>
      <c r="CBB133" s="19"/>
      <c r="CBC133" s="19"/>
      <c r="CBD133" s="19"/>
      <c r="CBE133" s="19"/>
      <c r="CBF133" s="19"/>
      <c r="CBG133" s="19"/>
      <c r="CBH133" s="19"/>
      <c r="CBI133" s="19"/>
      <c r="CBJ133" s="19"/>
      <c r="CBK133" s="19"/>
      <c r="CBL133" s="19"/>
      <c r="CBM133" s="19"/>
      <c r="CBN133" s="19"/>
      <c r="CBO133" s="19"/>
      <c r="CBP133" s="19"/>
      <c r="CBQ133" s="19"/>
      <c r="CBR133" s="19"/>
      <c r="CBS133" s="19"/>
      <c r="CBT133" s="19"/>
      <c r="CBU133" s="19"/>
      <c r="CBV133" s="19"/>
      <c r="CBW133" s="19"/>
      <c r="CBX133" s="19"/>
      <c r="CBY133" s="19"/>
      <c r="CBZ133" s="19"/>
      <c r="CCA133" s="19"/>
      <c r="CCB133" s="19"/>
      <c r="CCC133" s="19"/>
      <c r="CCD133" s="19"/>
      <c r="CCE133" s="19"/>
      <c r="CCF133" s="19"/>
      <c r="CCG133" s="19"/>
      <c r="CCH133" s="19"/>
      <c r="CCI133" s="19"/>
      <c r="CCJ133" s="19"/>
      <c r="CCK133" s="19"/>
      <c r="CCL133" s="19"/>
      <c r="CCM133" s="19"/>
      <c r="CCN133" s="19"/>
      <c r="CCO133" s="19"/>
      <c r="CCP133" s="19"/>
      <c r="CCQ133" s="19"/>
      <c r="CCR133" s="19"/>
      <c r="CCS133" s="19"/>
      <c r="CCT133" s="19"/>
      <c r="CCU133" s="19"/>
      <c r="CCV133" s="19"/>
      <c r="CCW133" s="19"/>
      <c r="CCX133" s="19"/>
      <c r="CCY133" s="19"/>
      <c r="CCZ133" s="19"/>
      <c r="CDA133" s="19"/>
      <c r="CDB133" s="19"/>
      <c r="CDC133" s="19"/>
      <c r="CDD133" s="19"/>
      <c r="CDE133" s="19"/>
      <c r="CDF133" s="19"/>
      <c r="CDG133" s="19"/>
      <c r="CDH133" s="19"/>
      <c r="CDI133" s="19"/>
      <c r="CDJ133" s="19"/>
      <c r="CDK133" s="19"/>
      <c r="CDL133" s="19"/>
      <c r="CDM133" s="19"/>
      <c r="CDN133" s="19"/>
      <c r="CDO133" s="19"/>
      <c r="CDP133" s="19"/>
      <c r="CDQ133" s="19"/>
      <c r="CDR133" s="19"/>
      <c r="CDS133" s="19"/>
      <c r="CDT133" s="19"/>
      <c r="CDU133" s="19"/>
      <c r="CDV133" s="19"/>
      <c r="CDW133" s="19"/>
      <c r="CDX133" s="19"/>
      <c r="CDY133" s="19"/>
      <c r="CDZ133" s="19"/>
      <c r="CEA133" s="19"/>
      <c r="CEB133" s="19"/>
      <c r="CEC133" s="19"/>
      <c r="CED133" s="19"/>
      <c r="CEE133" s="19"/>
      <c r="CEF133" s="19"/>
      <c r="CEG133" s="19"/>
      <c r="CEH133" s="19"/>
      <c r="CEI133" s="19"/>
      <c r="CEJ133" s="19"/>
      <c r="CEK133" s="19"/>
      <c r="CEL133" s="19"/>
      <c r="CEM133" s="19"/>
      <c r="CEN133" s="19"/>
      <c r="CEO133" s="19"/>
      <c r="CEP133" s="19"/>
      <c r="CEQ133" s="19"/>
      <c r="CER133" s="19"/>
      <c r="CES133" s="19"/>
      <c r="CET133" s="19"/>
      <c r="CEU133" s="19"/>
      <c r="CEV133" s="19"/>
      <c r="CEW133" s="19"/>
      <c r="CEX133" s="19"/>
      <c r="CEY133" s="19"/>
      <c r="CEZ133" s="19"/>
      <c r="CFA133" s="19"/>
      <c r="CFB133" s="19"/>
      <c r="CFC133" s="19"/>
      <c r="CFD133" s="19"/>
      <c r="CFE133" s="19"/>
      <c r="CFF133" s="19"/>
      <c r="CFG133" s="19"/>
      <c r="CFH133" s="19"/>
      <c r="CFI133" s="19"/>
      <c r="CFJ133" s="19"/>
      <c r="CFK133" s="19"/>
      <c r="CFL133" s="19"/>
      <c r="CFM133" s="19"/>
      <c r="CFN133" s="19"/>
      <c r="CFO133" s="19"/>
      <c r="CFP133" s="19"/>
      <c r="CFQ133" s="19"/>
      <c r="CFR133" s="19"/>
      <c r="CFS133" s="19"/>
      <c r="CFT133" s="19"/>
      <c r="CFU133" s="19"/>
      <c r="CFV133" s="19"/>
      <c r="CFW133" s="19"/>
      <c r="CFX133" s="19"/>
      <c r="CFY133" s="19"/>
      <c r="CFZ133" s="19"/>
      <c r="CGA133" s="19"/>
      <c r="CGB133" s="19"/>
      <c r="CGC133" s="19"/>
      <c r="CGD133" s="19"/>
      <c r="CGE133" s="19"/>
      <c r="CGF133" s="19"/>
      <c r="CGG133" s="19"/>
      <c r="CGH133" s="19"/>
      <c r="CGI133" s="19"/>
      <c r="CGJ133" s="19"/>
      <c r="CGK133" s="19"/>
      <c r="CGL133" s="19"/>
      <c r="CGM133" s="19"/>
      <c r="CGN133" s="19"/>
      <c r="CGO133" s="19"/>
      <c r="CGP133" s="19"/>
      <c r="CGQ133" s="19"/>
      <c r="CGR133" s="19"/>
      <c r="CGS133" s="19"/>
      <c r="CGT133" s="19"/>
      <c r="CGU133" s="19"/>
      <c r="CGV133" s="19"/>
      <c r="CGW133" s="19"/>
      <c r="CGX133" s="19"/>
      <c r="CGY133" s="19"/>
      <c r="CGZ133" s="19"/>
      <c r="CHA133" s="19"/>
      <c r="CHB133" s="19"/>
      <c r="CHC133" s="19"/>
      <c r="CHD133" s="19"/>
      <c r="CHE133" s="19"/>
      <c r="CHF133" s="19"/>
      <c r="CHG133" s="19"/>
      <c r="CHH133" s="19"/>
      <c r="CHI133" s="19"/>
      <c r="CHJ133" s="19"/>
      <c r="CHK133" s="19"/>
      <c r="CHL133" s="19"/>
      <c r="CHM133" s="19"/>
      <c r="CHN133" s="19"/>
      <c r="CHO133" s="19"/>
      <c r="CHP133" s="19"/>
      <c r="CHQ133" s="19"/>
      <c r="CHR133" s="19"/>
      <c r="CHS133" s="19"/>
      <c r="CHT133" s="19"/>
      <c r="CHU133" s="19"/>
      <c r="CHV133" s="19"/>
      <c r="CHW133" s="19"/>
      <c r="CHX133" s="19"/>
      <c r="CHY133" s="19"/>
      <c r="CHZ133" s="19"/>
      <c r="CIA133" s="19"/>
      <c r="CIB133" s="19"/>
      <c r="CIC133" s="19"/>
      <c r="CID133" s="19"/>
      <c r="CIE133" s="19"/>
      <c r="CIF133" s="19"/>
      <c r="CIG133" s="19"/>
      <c r="CIH133" s="19"/>
      <c r="CII133" s="19"/>
      <c r="CIJ133" s="19"/>
      <c r="CIK133" s="19"/>
      <c r="CIL133" s="19"/>
      <c r="CIM133" s="19"/>
      <c r="CIN133" s="19"/>
      <c r="CIO133" s="19"/>
      <c r="CIP133" s="19"/>
      <c r="CIQ133" s="19"/>
      <c r="CIR133" s="19"/>
      <c r="CIS133" s="19"/>
      <c r="CIT133" s="19"/>
      <c r="CIU133" s="19"/>
      <c r="CIV133" s="19"/>
      <c r="CIW133" s="19"/>
      <c r="CIX133" s="19"/>
      <c r="CIY133" s="19"/>
      <c r="CIZ133" s="19"/>
      <c r="CJA133" s="19"/>
      <c r="CJB133" s="19"/>
      <c r="CJC133" s="19"/>
      <c r="CJD133" s="19"/>
      <c r="CJE133" s="19"/>
      <c r="CJF133" s="19"/>
      <c r="CJG133" s="19"/>
      <c r="CJH133" s="19"/>
      <c r="CJI133" s="19"/>
      <c r="CJJ133" s="19"/>
      <c r="CJK133" s="19"/>
      <c r="CJL133" s="19"/>
      <c r="CJM133" s="19"/>
      <c r="CJN133" s="19"/>
      <c r="CJO133" s="19"/>
      <c r="CJP133" s="19"/>
      <c r="CJQ133" s="19"/>
      <c r="CJR133" s="19"/>
      <c r="CJS133" s="19"/>
      <c r="CJT133" s="19"/>
      <c r="CJU133" s="19"/>
      <c r="CJV133" s="19"/>
      <c r="CJW133" s="19"/>
      <c r="CJX133" s="19"/>
      <c r="CJY133" s="19"/>
      <c r="CJZ133" s="19"/>
      <c r="CKA133" s="19"/>
      <c r="CKB133" s="19"/>
      <c r="CKC133" s="19"/>
      <c r="CKD133" s="19"/>
      <c r="CKE133" s="19"/>
      <c r="CKF133" s="19"/>
      <c r="CKG133" s="19"/>
      <c r="CKH133" s="19"/>
      <c r="CKI133" s="19"/>
      <c r="CKJ133" s="19"/>
      <c r="CKK133" s="19"/>
      <c r="CKL133" s="19"/>
      <c r="CKM133" s="19"/>
      <c r="CKN133" s="19"/>
      <c r="CKO133" s="19"/>
      <c r="CKP133" s="19"/>
      <c r="CKQ133" s="19"/>
      <c r="CKR133" s="19"/>
      <c r="CKS133" s="19"/>
      <c r="CKT133" s="19"/>
      <c r="CKU133" s="19"/>
      <c r="CKV133" s="19"/>
      <c r="CKW133" s="19"/>
      <c r="CKX133" s="19"/>
      <c r="CKY133" s="19"/>
      <c r="CKZ133" s="19"/>
      <c r="CLA133" s="19"/>
      <c r="CLB133" s="19"/>
      <c r="CLC133" s="19"/>
      <c r="CLD133" s="19"/>
      <c r="CLE133" s="19"/>
      <c r="CLF133" s="19"/>
      <c r="CLG133" s="19"/>
      <c r="CLH133" s="19"/>
      <c r="CLI133" s="19"/>
      <c r="CLJ133" s="19"/>
      <c r="CLK133" s="19"/>
      <c r="CLL133" s="19"/>
      <c r="CLM133" s="19"/>
      <c r="CLN133" s="19"/>
      <c r="CLO133" s="19"/>
      <c r="CLP133" s="19"/>
      <c r="CLQ133" s="19"/>
      <c r="CLR133" s="19"/>
      <c r="CLS133" s="19"/>
      <c r="CLT133" s="19"/>
      <c r="CLU133" s="19"/>
      <c r="CLV133" s="19"/>
      <c r="CLW133" s="19"/>
      <c r="CLX133" s="19"/>
      <c r="CLY133" s="19"/>
      <c r="CLZ133" s="19"/>
      <c r="CMA133" s="19"/>
      <c r="CMB133" s="19"/>
      <c r="CMC133" s="19"/>
      <c r="CMD133" s="19"/>
      <c r="CME133" s="19"/>
      <c r="CMF133" s="19"/>
      <c r="CMG133" s="19"/>
      <c r="CMH133" s="19"/>
      <c r="CMI133" s="19"/>
      <c r="CMJ133" s="19"/>
      <c r="CMK133" s="19"/>
      <c r="CML133" s="19"/>
      <c r="CMM133" s="19"/>
      <c r="CMN133" s="19"/>
      <c r="CMO133" s="19"/>
      <c r="CMP133" s="19"/>
      <c r="CMQ133" s="19"/>
      <c r="CMR133" s="19"/>
      <c r="CMS133" s="19"/>
      <c r="CMT133" s="19"/>
      <c r="CMU133" s="19"/>
      <c r="CMV133" s="19"/>
      <c r="CMW133" s="19"/>
      <c r="CMX133" s="19"/>
      <c r="CMY133" s="19"/>
      <c r="CMZ133" s="19"/>
      <c r="CNA133" s="19"/>
      <c r="CNB133" s="19"/>
      <c r="CNC133" s="19"/>
      <c r="CND133" s="19"/>
      <c r="CNE133" s="19"/>
      <c r="CNF133" s="19"/>
      <c r="CNG133" s="19"/>
      <c r="CNH133" s="19"/>
      <c r="CNI133" s="19"/>
      <c r="CNJ133" s="19"/>
      <c r="CNK133" s="19"/>
      <c r="CNL133" s="19"/>
      <c r="CNM133" s="19"/>
      <c r="CNN133" s="19"/>
      <c r="CNO133" s="19"/>
      <c r="CNP133" s="19"/>
      <c r="CNQ133" s="19"/>
      <c r="CNR133" s="19"/>
      <c r="CNS133" s="19"/>
      <c r="CNT133" s="19"/>
      <c r="CNU133" s="19"/>
      <c r="CNV133" s="19"/>
      <c r="CNW133" s="19"/>
      <c r="CNX133" s="19"/>
      <c r="CNY133" s="19"/>
      <c r="CNZ133" s="19"/>
      <c r="COA133" s="19"/>
      <c r="COB133" s="19"/>
      <c r="COC133" s="19"/>
      <c r="COD133" s="19"/>
      <c r="COE133" s="19"/>
      <c r="COF133" s="19"/>
      <c r="COG133" s="19"/>
      <c r="COH133" s="19"/>
      <c r="COI133" s="19"/>
      <c r="COJ133" s="19"/>
      <c r="COK133" s="19"/>
      <c r="COL133" s="19"/>
      <c r="COM133" s="19"/>
      <c r="CON133" s="19"/>
      <c r="COO133" s="19"/>
      <c r="COP133" s="19"/>
      <c r="COQ133" s="19"/>
      <c r="COR133" s="19"/>
      <c r="COS133" s="19"/>
      <c r="COT133" s="19"/>
      <c r="COU133" s="19"/>
      <c r="COV133" s="19"/>
      <c r="COW133" s="19"/>
      <c r="COX133" s="19"/>
      <c r="COY133" s="19"/>
      <c r="COZ133" s="19"/>
      <c r="CPA133" s="19"/>
      <c r="CPB133" s="19"/>
      <c r="CPC133" s="19"/>
      <c r="CPD133" s="19"/>
      <c r="CPE133" s="19"/>
      <c r="CPF133" s="19"/>
      <c r="CPG133" s="19"/>
      <c r="CPH133" s="19"/>
      <c r="CPI133" s="19"/>
      <c r="CPJ133" s="19"/>
      <c r="CPK133" s="19"/>
      <c r="CPL133" s="19"/>
      <c r="CPM133" s="19"/>
      <c r="CPN133" s="19"/>
      <c r="CPO133" s="19"/>
      <c r="CPP133" s="19"/>
      <c r="CPQ133" s="19"/>
      <c r="CPR133" s="19"/>
      <c r="CPS133" s="19"/>
      <c r="CPT133" s="19"/>
      <c r="CPU133" s="19"/>
      <c r="CPV133" s="19"/>
      <c r="CPW133" s="19"/>
      <c r="CPX133" s="19"/>
      <c r="CPY133" s="19"/>
      <c r="CPZ133" s="19"/>
      <c r="CQA133" s="19"/>
      <c r="CQB133" s="19"/>
      <c r="CQC133" s="19"/>
      <c r="CQD133" s="19"/>
      <c r="CQE133" s="19"/>
      <c r="CQF133" s="19"/>
      <c r="CQG133" s="19"/>
      <c r="CQH133" s="19"/>
      <c r="CQI133" s="19"/>
      <c r="CQJ133" s="19"/>
      <c r="CQK133" s="19"/>
      <c r="CQL133" s="19"/>
      <c r="CQM133" s="19"/>
      <c r="CQN133" s="19"/>
      <c r="CQO133" s="19"/>
      <c r="CQP133" s="19"/>
      <c r="CQQ133" s="19"/>
      <c r="CQR133" s="19"/>
      <c r="CQS133" s="19"/>
      <c r="CQT133" s="19"/>
      <c r="CQU133" s="19"/>
      <c r="CQV133" s="19"/>
      <c r="CQW133" s="19"/>
      <c r="CQX133" s="19"/>
      <c r="CQY133" s="19"/>
      <c r="CQZ133" s="19"/>
      <c r="CRA133" s="19"/>
      <c r="CRB133" s="19"/>
      <c r="CRC133" s="19"/>
      <c r="CRD133" s="19"/>
      <c r="CRE133" s="19"/>
      <c r="CRF133" s="19"/>
      <c r="CRG133" s="19"/>
      <c r="CRH133" s="19"/>
      <c r="CRI133" s="19"/>
      <c r="CRJ133" s="19"/>
      <c r="CRK133" s="19"/>
      <c r="CRL133" s="19"/>
      <c r="CRM133" s="19"/>
      <c r="CRN133" s="19"/>
      <c r="CRO133" s="19"/>
      <c r="CRP133" s="19"/>
      <c r="CRQ133" s="19"/>
      <c r="CRR133" s="19"/>
      <c r="CRS133" s="19"/>
      <c r="CRT133" s="19"/>
      <c r="CRU133" s="19"/>
      <c r="CRV133" s="19"/>
      <c r="CRW133" s="19"/>
      <c r="CRX133" s="19"/>
      <c r="CRY133" s="19"/>
      <c r="CRZ133" s="19"/>
      <c r="CSA133" s="19"/>
      <c r="CSB133" s="19"/>
      <c r="CSC133" s="19"/>
      <c r="CSD133" s="19"/>
      <c r="CSE133" s="19"/>
      <c r="CSF133" s="19"/>
      <c r="CSG133" s="19"/>
      <c r="CSH133" s="19"/>
      <c r="CSI133" s="19"/>
      <c r="CSJ133" s="19"/>
      <c r="CSK133" s="19"/>
      <c r="CSL133" s="19"/>
      <c r="CSM133" s="19"/>
      <c r="CSN133" s="19"/>
      <c r="CSO133" s="19"/>
      <c r="CSP133" s="19"/>
      <c r="CSQ133" s="19"/>
      <c r="CSR133" s="19"/>
      <c r="CSS133" s="19"/>
      <c r="CST133" s="19"/>
      <c r="CSU133" s="19"/>
      <c r="CSV133" s="19"/>
      <c r="CSW133" s="19"/>
      <c r="CSX133" s="19"/>
      <c r="CSY133" s="19"/>
      <c r="CSZ133" s="19"/>
      <c r="CTA133" s="19"/>
      <c r="CTB133" s="19"/>
      <c r="CTC133" s="19"/>
      <c r="CTD133" s="19"/>
      <c r="CTE133" s="19"/>
      <c r="CTF133" s="19"/>
      <c r="CTG133" s="19"/>
      <c r="CTH133" s="19"/>
      <c r="CTI133" s="19"/>
      <c r="CTJ133" s="19"/>
      <c r="CTK133" s="19"/>
      <c r="CTL133" s="19"/>
      <c r="CTM133" s="19"/>
      <c r="CTN133" s="19"/>
      <c r="CTO133" s="19"/>
      <c r="CTP133" s="19"/>
      <c r="CTQ133" s="19"/>
      <c r="CTR133" s="19"/>
      <c r="CTS133" s="19"/>
      <c r="CTT133" s="19"/>
      <c r="CTU133" s="19"/>
      <c r="CTV133" s="19"/>
      <c r="CTW133" s="19"/>
      <c r="CTX133" s="19"/>
      <c r="CTY133" s="19"/>
      <c r="CTZ133" s="19"/>
      <c r="CUA133" s="19"/>
      <c r="CUB133" s="19"/>
      <c r="CUC133" s="19"/>
      <c r="CUD133" s="19"/>
      <c r="CUE133" s="19"/>
      <c r="CUF133" s="19"/>
      <c r="CUG133" s="19"/>
      <c r="CUH133" s="19"/>
      <c r="CUI133" s="19"/>
      <c r="CUJ133" s="19"/>
      <c r="CUK133" s="19"/>
      <c r="CUL133" s="19"/>
      <c r="CUM133" s="19"/>
      <c r="CUN133" s="19"/>
      <c r="CUO133" s="19"/>
      <c r="CUP133" s="19"/>
      <c r="CUQ133" s="19"/>
      <c r="CUR133" s="19"/>
      <c r="CUS133" s="19"/>
      <c r="CUT133" s="19"/>
      <c r="CUU133" s="19"/>
      <c r="CUV133" s="19"/>
      <c r="CUW133" s="19"/>
      <c r="CUX133" s="19"/>
      <c r="CUY133" s="19"/>
      <c r="CUZ133" s="19"/>
      <c r="CVA133" s="19"/>
      <c r="CVB133" s="19"/>
      <c r="CVC133" s="19"/>
      <c r="CVD133" s="19"/>
      <c r="CVE133" s="19"/>
      <c r="CVF133" s="19"/>
      <c r="CVG133" s="19"/>
      <c r="CVH133" s="19"/>
      <c r="CVI133" s="19"/>
      <c r="CVJ133" s="19"/>
      <c r="CVK133" s="19"/>
      <c r="CVL133" s="19"/>
      <c r="CVM133" s="19"/>
      <c r="CVN133" s="19"/>
      <c r="CVO133" s="19"/>
      <c r="CVP133" s="19"/>
      <c r="CVQ133" s="19"/>
      <c r="CVR133" s="19"/>
      <c r="CVS133" s="19"/>
      <c r="CVT133" s="19"/>
      <c r="CVU133" s="19"/>
      <c r="CVV133" s="19"/>
      <c r="CVW133" s="19"/>
      <c r="CVX133" s="19"/>
      <c r="CVY133" s="19"/>
      <c r="CVZ133" s="19"/>
      <c r="CWA133" s="19"/>
      <c r="CWB133" s="19"/>
      <c r="CWC133" s="19"/>
      <c r="CWD133" s="19"/>
      <c r="CWE133" s="19"/>
      <c r="CWF133" s="19"/>
      <c r="CWG133" s="19"/>
      <c r="CWH133" s="19"/>
      <c r="CWI133" s="19"/>
      <c r="CWJ133" s="19"/>
      <c r="CWK133" s="19"/>
      <c r="CWL133" s="19"/>
      <c r="CWM133" s="19"/>
      <c r="CWN133" s="19"/>
      <c r="CWO133" s="19"/>
      <c r="CWP133" s="19"/>
      <c r="CWQ133" s="19"/>
      <c r="CWR133" s="19"/>
      <c r="CWS133" s="19"/>
      <c r="CWT133" s="19"/>
      <c r="CWU133" s="19"/>
      <c r="CWV133" s="19"/>
      <c r="CWW133" s="19"/>
      <c r="CWX133" s="19"/>
      <c r="CWY133" s="19"/>
      <c r="CWZ133" s="19"/>
      <c r="CXA133" s="19"/>
      <c r="CXB133" s="19"/>
      <c r="CXC133" s="19"/>
      <c r="CXD133" s="19"/>
      <c r="CXE133" s="19"/>
      <c r="CXF133" s="19"/>
      <c r="CXG133" s="19"/>
      <c r="CXH133" s="19"/>
      <c r="CXI133" s="19"/>
      <c r="CXJ133" s="19"/>
      <c r="CXK133" s="19"/>
      <c r="CXL133" s="19"/>
      <c r="CXM133" s="19"/>
      <c r="CXN133" s="19"/>
      <c r="CXO133" s="19"/>
      <c r="CXP133" s="19"/>
      <c r="CXQ133" s="19"/>
      <c r="CXR133" s="19"/>
      <c r="CXS133" s="19"/>
      <c r="CXT133" s="19"/>
      <c r="CXU133" s="19"/>
      <c r="CXV133" s="19"/>
      <c r="CXW133" s="19"/>
      <c r="CXX133" s="19"/>
      <c r="CXY133" s="19"/>
      <c r="CXZ133" s="19"/>
      <c r="CYA133" s="19"/>
      <c r="CYB133" s="19"/>
      <c r="CYC133" s="19"/>
      <c r="CYD133" s="19"/>
      <c r="CYE133" s="19"/>
      <c r="CYF133" s="19"/>
      <c r="CYG133" s="19"/>
      <c r="CYH133" s="19"/>
      <c r="CYI133" s="19"/>
      <c r="CYJ133" s="19"/>
      <c r="CYK133" s="19"/>
      <c r="CYL133" s="19"/>
      <c r="CYM133" s="19"/>
      <c r="CYN133" s="19"/>
      <c r="CYO133" s="19"/>
      <c r="CYP133" s="19"/>
      <c r="CYQ133" s="19"/>
      <c r="CYR133" s="19"/>
      <c r="CYS133" s="19"/>
      <c r="CYT133" s="19"/>
      <c r="CYU133" s="19"/>
      <c r="CYV133" s="19"/>
      <c r="CYW133" s="19"/>
      <c r="CYX133" s="19"/>
      <c r="CYY133" s="19"/>
      <c r="CYZ133" s="19"/>
      <c r="CZA133" s="19"/>
      <c r="CZB133" s="19"/>
      <c r="CZC133" s="19"/>
      <c r="CZD133" s="19"/>
      <c r="CZE133" s="19"/>
      <c r="CZF133" s="19"/>
      <c r="CZG133" s="19"/>
      <c r="CZH133" s="19"/>
      <c r="CZI133" s="19"/>
      <c r="CZJ133" s="19"/>
      <c r="CZK133" s="19"/>
      <c r="CZL133" s="19"/>
      <c r="CZM133" s="19"/>
      <c r="CZN133" s="19"/>
      <c r="CZO133" s="19"/>
      <c r="CZP133" s="19"/>
      <c r="CZQ133" s="19"/>
      <c r="CZR133" s="19"/>
      <c r="CZS133" s="19"/>
      <c r="CZT133" s="19"/>
      <c r="CZU133" s="19"/>
      <c r="CZV133" s="19"/>
      <c r="CZW133" s="19"/>
      <c r="CZX133" s="19"/>
      <c r="CZY133" s="19"/>
      <c r="CZZ133" s="19"/>
      <c r="DAA133" s="19"/>
      <c r="DAB133" s="19"/>
      <c r="DAC133" s="19"/>
      <c r="DAD133" s="19"/>
      <c r="DAE133" s="19"/>
      <c r="DAF133" s="19"/>
      <c r="DAG133" s="19"/>
      <c r="DAH133" s="19"/>
      <c r="DAI133" s="19"/>
      <c r="DAJ133" s="19"/>
      <c r="DAK133" s="19"/>
      <c r="DAL133" s="19"/>
      <c r="DAM133" s="19"/>
      <c r="DAN133" s="19"/>
      <c r="DAO133" s="19"/>
      <c r="DAP133" s="19"/>
      <c r="DAQ133" s="19"/>
      <c r="DAR133" s="19"/>
      <c r="DAS133" s="19"/>
      <c r="DAT133" s="19"/>
      <c r="DAU133" s="19"/>
      <c r="DAV133" s="19"/>
      <c r="DAW133" s="19"/>
      <c r="DAX133" s="19"/>
      <c r="DAY133" s="19"/>
      <c r="DAZ133" s="19"/>
      <c r="DBA133" s="19"/>
      <c r="DBB133" s="19"/>
      <c r="DBC133" s="19"/>
      <c r="DBD133" s="19"/>
      <c r="DBE133" s="19"/>
      <c r="DBF133" s="19"/>
      <c r="DBG133" s="19"/>
      <c r="DBH133" s="19"/>
      <c r="DBI133" s="19"/>
      <c r="DBJ133" s="19"/>
      <c r="DBK133" s="19"/>
      <c r="DBL133" s="19"/>
      <c r="DBM133" s="19"/>
      <c r="DBN133" s="19"/>
      <c r="DBO133" s="19"/>
      <c r="DBP133" s="19"/>
      <c r="DBQ133" s="19"/>
      <c r="DBR133" s="19"/>
      <c r="DBS133" s="19"/>
      <c r="DBT133" s="19"/>
      <c r="DBU133" s="19"/>
      <c r="DBV133" s="19"/>
      <c r="DBW133" s="19"/>
      <c r="DBX133" s="19"/>
      <c r="DBY133" s="19"/>
      <c r="DBZ133" s="19"/>
      <c r="DCA133" s="19"/>
      <c r="DCB133" s="19"/>
      <c r="DCC133" s="19"/>
      <c r="DCD133" s="19"/>
      <c r="DCE133" s="19"/>
      <c r="DCF133" s="19"/>
      <c r="DCG133" s="19"/>
      <c r="DCH133" s="19"/>
      <c r="DCI133" s="19"/>
      <c r="DCJ133" s="19"/>
      <c r="DCK133" s="19"/>
      <c r="DCL133" s="19"/>
      <c r="DCM133" s="19"/>
      <c r="DCN133" s="19"/>
      <c r="DCO133" s="19"/>
      <c r="DCP133" s="19"/>
      <c r="DCQ133" s="19"/>
      <c r="DCR133" s="19"/>
      <c r="DCS133" s="19"/>
      <c r="DCT133" s="19"/>
      <c r="DCU133" s="19"/>
      <c r="DCV133" s="19"/>
      <c r="DCW133" s="19"/>
      <c r="DCX133" s="19"/>
      <c r="DCY133" s="19"/>
      <c r="DCZ133" s="19"/>
      <c r="DDA133" s="19"/>
      <c r="DDB133" s="19"/>
      <c r="DDC133" s="19"/>
      <c r="DDD133" s="19"/>
      <c r="DDE133" s="19"/>
      <c r="DDF133" s="19"/>
      <c r="DDG133" s="19"/>
      <c r="DDH133" s="19"/>
      <c r="DDI133" s="19"/>
      <c r="DDJ133" s="19"/>
      <c r="DDK133" s="19"/>
      <c r="DDL133" s="19"/>
      <c r="DDM133" s="19"/>
      <c r="DDN133" s="19"/>
      <c r="DDO133" s="19"/>
      <c r="DDP133" s="19"/>
      <c r="DDQ133" s="19"/>
      <c r="DDR133" s="19"/>
      <c r="DDS133" s="19"/>
      <c r="DDT133" s="19"/>
      <c r="DDU133" s="19"/>
      <c r="DDV133" s="19"/>
      <c r="DDW133" s="19"/>
      <c r="DDX133" s="19"/>
      <c r="DDY133" s="19"/>
      <c r="DDZ133" s="19"/>
      <c r="DEA133" s="19"/>
      <c r="DEB133" s="19"/>
      <c r="DEC133" s="19"/>
      <c r="DED133" s="19"/>
      <c r="DEE133" s="19"/>
      <c r="DEF133" s="19"/>
      <c r="DEG133" s="19"/>
      <c r="DEH133" s="19"/>
      <c r="DEI133" s="19"/>
      <c r="DEJ133" s="19"/>
      <c r="DEK133" s="19"/>
      <c r="DEL133" s="19"/>
      <c r="DEM133" s="19"/>
      <c r="DEN133" s="19"/>
      <c r="DEO133" s="19"/>
      <c r="DEP133" s="19"/>
      <c r="DEQ133" s="19"/>
      <c r="DER133" s="19"/>
      <c r="DES133" s="19"/>
      <c r="DET133" s="19"/>
      <c r="DEU133" s="19"/>
      <c r="DEV133" s="19"/>
      <c r="DEW133" s="19"/>
      <c r="DEX133" s="19"/>
      <c r="DEY133" s="19"/>
      <c r="DEZ133" s="19"/>
      <c r="DFA133" s="19"/>
      <c r="DFB133" s="19"/>
      <c r="DFC133" s="19"/>
      <c r="DFD133" s="19"/>
      <c r="DFE133" s="19"/>
      <c r="DFF133" s="19"/>
      <c r="DFG133" s="19"/>
      <c r="DFH133" s="19"/>
      <c r="DFI133" s="19"/>
      <c r="DFJ133" s="19"/>
      <c r="DFK133" s="19"/>
      <c r="DFL133" s="19"/>
      <c r="DFM133" s="19"/>
      <c r="DFN133" s="19"/>
      <c r="DFO133" s="19"/>
      <c r="DFP133" s="19"/>
      <c r="DFQ133" s="19"/>
      <c r="DFR133" s="19"/>
      <c r="DFS133" s="19"/>
      <c r="DFT133" s="19"/>
      <c r="DFU133" s="19"/>
      <c r="DFV133" s="19"/>
      <c r="DFW133" s="19"/>
      <c r="DFX133" s="19"/>
      <c r="DFY133" s="19"/>
      <c r="DFZ133" s="19"/>
      <c r="DGA133" s="19"/>
      <c r="DGB133" s="19"/>
      <c r="DGC133" s="19"/>
      <c r="DGD133" s="19"/>
      <c r="DGE133" s="19"/>
      <c r="DGF133" s="19"/>
      <c r="DGG133" s="19"/>
      <c r="DGH133" s="19"/>
      <c r="DGI133" s="19"/>
      <c r="DGJ133" s="19"/>
      <c r="DGK133" s="19"/>
      <c r="DGL133" s="19"/>
      <c r="DGM133" s="19"/>
      <c r="DGN133" s="19"/>
      <c r="DGO133" s="19"/>
      <c r="DGP133" s="19"/>
      <c r="DGQ133" s="19"/>
      <c r="DGR133" s="19"/>
      <c r="DGS133" s="19"/>
      <c r="DGT133" s="19"/>
      <c r="DGU133" s="19"/>
      <c r="DGV133" s="19"/>
      <c r="DGW133" s="19"/>
      <c r="DGX133" s="19"/>
      <c r="DGY133" s="19"/>
      <c r="DGZ133" s="19"/>
      <c r="DHA133" s="19"/>
      <c r="DHB133" s="19"/>
      <c r="DHC133" s="19"/>
      <c r="DHD133" s="19"/>
      <c r="DHE133" s="19"/>
      <c r="DHF133" s="19"/>
      <c r="DHG133" s="19"/>
      <c r="DHH133" s="19"/>
      <c r="DHI133" s="19"/>
      <c r="DHJ133" s="19"/>
      <c r="DHK133" s="19"/>
      <c r="DHL133" s="19"/>
      <c r="DHM133" s="19"/>
      <c r="DHN133" s="19"/>
      <c r="DHO133" s="19"/>
      <c r="DHP133" s="19"/>
      <c r="DHQ133" s="19"/>
      <c r="DHR133" s="19"/>
      <c r="DHS133" s="19"/>
      <c r="DHT133" s="19"/>
      <c r="DHU133" s="19"/>
      <c r="DHV133" s="19"/>
      <c r="DHW133" s="19"/>
      <c r="DHX133" s="19"/>
      <c r="DHY133" s="19"/>
      <c r="DHZ133" s="19"/>
      <c r="DIA133" s="19"/>
      <c r="DIB133" s="19"/>
      <c r="DIC133" s="19"/>
      <c r="DID133" s="19"/>
      <c r="DIE133" s="19"/>
      <c r="DIF133" s="19"/>
      <c r="DIG133" s="19"/>
      <c r="DIH133" s="19"/>
      <c r="DII133" s="19"/>
      <c r="DIJ133" s="19"/>
      <c r="DIK133" s="19"/>
      <c r="DIL133" s="19"/>
      <c r="DIM133" s="19"/>
      <c r="DIN133" s="19"/>
      <c r="DIO133" s="19"/>
      <c r="DIP133" s="19"/>
      <c r="DIQ133" s="19"/>
      <c r="DIR133" s="19"/>
      <c r="DIS133" s="19"/>
      <c r="DIT133" s="19"/>
      <c r="DIU133" s="19"/>
      <c r="DIV133" s="19"/>
      <c r="DIW133" s="19"/>
      <c r="DIX133" s="19"/>
      <c r="DIY133" s="19"/>
      <c r="DIZ133" s="19"/>
      <c r="DJA133" s="19"/>
      <c r="DJB133" s="19"/>
      <c r="DJC133" s="19"/>
      <c r="DJD133" s="19"/>
      <c r="DJE133" s="19"/>
      <c r="DJF133" s="19"/>
      <c r="DJG133" s="19"/>
      <c r="DJH133" s="19"/>
      <c r="DJI133" s="19"/>
      <c r="DJJ133" s="19"/>
      <c r="DJK133" s="19"/>
      <c r="DJL133" s="19"/>
      <c r="DJM133" s="19"/>
      <c r="DJN133" s="19"/>
      <c r="DJO133" s="19"/>
      <c r="DJP133" s="19"/>
      <c r="DJQ133" s="19"/>
      <c r="DJR133" s="19"/>
      <c r="DJS133" s="19"/>
      <c r="DJT133" s="19"/>
      <c r="DJU133" s="19"/>
      <c r="DJV133" s="19"/>
      <c r="DJW133" s="19"/>
      <c r="DJX133" s="19"/>
      <c r="DJY133" s="19"/>
      <c r="DJZ133" s="19"/>
      <c r="DKA133" s="19"/>
      <c r="DKB133" s="19"/>
      <c r="DKC133" s="19"/>
      <c r="DKD133" s="19"/>
      <c r="DKE133" s="19"/>
      <c r="DKF133" s="19"/>
      <c r="DKG133" s="19"/>
      <c r="DKH133" s="19"/>
      <c r="DKI133" s="19"/>
      <c r="DKJ133" s="19"/>
      <c r="DKK133" s="19"/>
      <c r="DKL133" s="19"/>
      <c r="DKM133" s="19"/>
      <c r="DKN133" s="19"/>
      <c r="DKO133" s="19"/>
      <c r="DKP133" s="19"/>
      <c r="DKQ133" s="19"/>
      <c r="DKR133" s="19"/>
      <c r="DKS133" s="19"/>
      <c r="DKT133" s="19"/>
      <c r="DKU133" s="19"/>
      <c r="DKV133" s="19"/>
      <c r="DKW133" s="19"/>
      <c r="DKX133" s="19"/>
      <c r="DKY133" s="19"/>
      <c r="DKZ133" s="19"/>
      <c r="DLA133" s="19"/>
      <c r="DLB133" s="19"/>
      <c r="DLC133" s="19"/>
      <c r="DLD133" s="19"/>
      <c r="DLE133" s="19"/>
      <c r="DLF133" s="19"/>
      <c r="DLG133" s="19"/>
      <c r="DLH133" s="19"/>
      <c r="DLI133" s="19"/>
      <c r="DLJ133" s="19"/>
      <c r="DLK133" s="19"/>
      <c r="DLL133" s="19"/>
      <c r="DLM133" s="19"/>
      <c r="DLN133" s="19"/>
      <c r="DLO133" s="19"/>
      <c r="DLP133" s="19"/>
      <c r="DLQ133" s="19"/>
      <c r="DLR133" s="19"/>
      <c r="DLS133" s="19"/>
      <c r="DLT133" s="19"/>
      <c r="DLU133" s="19"/>
      <c r="DLV133" s="19"/>
      <c r="DLW133" s="19"/>
      <c r="DLX133" s="19"/>
      <c r="DLY133" s="19"/>
      <c r="DLZ133" s="19"/>
      <c r="DMA133" s="19"/>
      <c r="DMB133" s="19"/>
      <c r="DMC133" s="19"/>
      <c r="DMD133" s="19"/>
      <c r="DME133" s="19"/>
      <c r="DMF133" s="19"/>
      <c r="DMG133" s="19"/>
      <c r="DMH133" s="19"/>
      <c r="DMI133" s="19"/>
      <c r="DMJ133" s="19"/>
      <c r="DMK133" s="19"/>
      <c r="DML133" s="19"/>
      <c r="DMM133" s="19"/>
      <c r="DMN133" s="19"/>
      <c r="DMO133" s="19"/>
      <c r="DMP133" s="19"/>
      <c r="DMQ133" s="19"/>
      <c r="DMR133" s="19"/>
      <c r="DMS133" s="19"/>
      <c r="DMT133" s="19"/>
      <c r="DMU133" s="19"/>
      <c r="DMV133" s="19"/>
      <c r="DMW133" s="19"/>
      <c r="DMX133" s="19"/>
      <c r="DMY133" s="19"/>
      <c r="DMZ133" s="19"/>
      <c r="DNA133" s="19"/>
      <c r="DNB133" s="19"/>
      <c r="DNC133" s="19"/>
      <c r="DND133" s="19"/>
      <c r="DNE133" s="19"/>
      <c r="DNF133" s="19"/>
      <c r="DNG133" s="19"/>
      <c r="DNH133" s="19"/>
      <c r="DNI133" s="19"/>
      <c r="DNJ133" s="19"/>
      <c r="DNK133" s="19"/>
      <c r="DNL133" s="19"/>
      <c r="DNM133" s="19"/>
      <c r="DNN133" s="19"/>
      <c r="DNO133" s="19"/>
      <c r="DNP133" s="19"/>
      <c r="DNQ133" s="19"/>
      <c r="DNR133" s="19"/>
      <c r="DNS133" s="19"/>
      <c r="DNT133" s="19"/>
      <c r="DNU133" s="19"/>
      <c r="DNV133" s="19"/>
      <c r="DNW133" s="19"/>
      <c r="DNX133" s="19"/>
      <c r="DNY133" s="19"/>
      <c r="DNZ133" s="19"/>
      <c r="DOA133" s="19"/>
      <c r="DOB133" s="19"/>
      <c r="DOC133" s="19"/>
      <c r="DOD133" s="19"/>
      <c r="DOE133" s="19"/>
      <c r="DOF133" s="19"/>
      <c r="DOG133" s="19"/>
      <c r="DOH133" s="19"/>
      <c r="DOI133" s="19"/>
      <c r="DOJ133" s="19"/>
      <c r="DOK133" s="19"/>
      <c r="DOL133" s="19"/>
      <c r="DOM133" s="19"/>
      <c r="DON133" s="19"/>
      <c r="DOO133" s="19"/>
      <c r="DOP133" s="19"/>
      <c r="DOQ133" s="19"/>
      <c r="DOR133" s="19"/>
      <c r="DOS133" s="19"/>
      <c r="DOT133" s="19"/>
      <c r="DOU133" s="19"/>
      <c r="DOV133" s="19"/>
      <c r="DOW133" s="19"/>
      <c r="DOX133" s="19"/>
      <c r="DOY133" s="19"/>
      <c r="DOZ133" s="19"/>
      <c r="DPA133" s="19"/>
      <c r="DPB133" s="19"/>
      <c r="DPC133" s="19"/>
      <c r="DPD133" s="19"/>
      <c r="DPE133" s="19"/>
      <c r="DPF133" s="19"/>
      <c r="DPG133" s="19"/>
      <c r="DPH133" s="19"/>
      <c r="DPI133" s="19"/>
      <c r="DPJ133" s="19"/>
      <c r="DPK133" s="19"/>
      <c r="DPL133" s="19"/>
      <c r="DPM133" s="19"/>
      <c r="DPN133" s="19"/>
      <c r="DPO133" s="19"/>
      <c r="DPP133" s="19"/>
      <c r="DPQ133" s="19"/>
      <c r="DPR133" s="19"/>
      <c r="DPS133" s="19"/>
      <c r="DPT133" s="19"/>
      <c r="DPU133" s="19"/>
      <c r="DPV133" s="19"/>
      <c r="DPW133" s="19"/>
      <c r="DPX133" s="19"/>
      <c r="DPY133" s="19"/>
      <c r="DPZ133" s="19"/>
      <c r="DQA133" s="19"/>
      <c r="DQB133" s="19"/>
      <c r="DQC133" s="19"/>
      <c r="DQD133" s="19"/>
      <c r="DQE133" s="19"/>
      <c r="DQF133" s="19"/>
      <c r="DQG133" s="19"/>
      <c r="DQH133" s="19"/>
      <c r="DQI133" s="19"/>
      <c r="DQJ133" s="19"/>
      <c r="DQK133" s="19"/>
      <c r="DQL133" s="19"/>
      <c r="DQM133" s="19"/>
      <c r="DQN133" s="19"/>
      <c r="DQO133" s="19"/>
      <c r="DQP133" s="19"/>
      <c r="DQQ133" s="19"/>
      <c r="DQR133" s="19"/>
      <c r="DQS133" s="19"/>
      <c r="DQT133" s="19"/>
      <c r="DQU133" s="19"/>
      <c r="DQV133" s="19"/>
      <c r="DQW133" s="19"/>
      <c r="DQX133" s="19"/>
      <c r="DQY133" s="19"/>
      <c r="DQZ133" s="19"/>
      <c r="DRA133" s="19"/>
      <c r="DRB133" s="19"/>
      <c r="DRC133" s="19"/>
      <c r="DRD133" s="19"/>
      <c r="DRE133" s="19"/>
      <c r="DRF133" s="19"/>
      <c r="DRG133" s="19"/>
      <c r="DRH133" s="19"/>
      <c r="DRI133" s="19"/>
      <c r="DRJ133" s="19"/>
      <c r="DRK133" s="19"/>
      <c r="DRL133" s="19"/>
      <c r="DRM133" s="19"/>
      <c r="DRN133" s="19"/>
      <c r="DRO133" s="19"/>
      <c r="DRP133" s="19"/>
      <c r="DRQ133" s="19"/>
      <c r="DRR133" s="19"/>
      <c r="DRS133" s="19"/>
      <c r="DRT133" s="19"/>
      <c r="DRU133" s="19"/>
      <c r="DRV133" s="19"/>
      <c r="DRW133" s="19"/>
      <c r="DRX133" s="19"/>
      <c r="DRY133" s="19"/>
      <c r="DRZ133" s="19"/>
      <c r="DSA133" s="19"/>
      <c r="DSB133" s="19"/>
      <c r="DSC133" s="19"/>
      <c r="DSD133" s="19"/>
      <c r="DSE133" s="19"/>
      <c r="DSF133" s="19"/>
      <c r="DSG133" s="19"/>
      <c r="DSH133" s="19"/>
      <c r="DSI133" s="19"/>
      <c r="DSJ133" s="19"/>
      <c r="DSK133" s="19"/>
      <c r="DSL133" s="19"/>
      <c r="DSM133" s="19"/>
      <c r="DSN133" s="19"/>
      <c r="DSO133" s="19"/>
      <c r="DSP133" s="19"/>
      <c r="DSQ133" s="19"/>
      <c r="DSR133" s="19"/>
      <c r="DSS133" s="19"/>
      <c r="DST133" s="19"/>
      <c r="DSU133" s="19"/>
      <c r="DSV133" s="19"/>
      <c r="DSW133" s="19"/>
      <c r="DSX133" s="19"/>
      <c r="DSY133" s="19"/>
      <c r="DSZ133" s="19"/>
      <c r="DTA133" s="19"/>
      <c r="DTB133" s="19"/>
      <c r="DTC133" s="19"/>
      <c r="DTD133" s="19"/>
      <c r="DTE133" s="19"/>
      <c r="DTF133" s="19"/>
      <c r="DTG133" s="19"/>
      <c r="DTH133" s="19"/>
      <c r="DTI133" s="19"/>
      <c r="DTJ133" s="19"/>
      <c r="DTK133" s="19"/>
      <c r="DTL133" s="19"/>
      <c r="DTM133" s="19"/>
      <c r="DTN133" s="19"/>
      <c r="DTO133" s="19"/>
      <c r="DTP133" s="19"/>
      <c r="DTQ133" s="19"/>
      <c r="DTR133" s="19"/>
      <c r="DTS133" s="19"/>
      <c r="DTT133" s="19"/>
      <c r="DTU133" s="19"/>
      <c r="DTV133" s="19"/>
      <c r="DTW133" s="19"/>
      <c r="DTX133" s="19"/>
      <c r="DTY133" s="19"/>
      <c r="DTZ133" s="19"/>
      <c r="DUA133" s="19"/>
      <c r="DUB133" s="19"/>
      <c r="DUC133" s="19"/>
      <c r="DUD133" s="19"/>
      <c r="DUE133" s="19"/>
      <c r="DUF133" s="19"/>
      <c r="DUG133" s="19"/>
      <c r="DUH133" s="19"/>
      <c r="DUI133" s="19"/>
      <c r="DUJ133" s="19"/>
      <c r="DUK133" s="19"/>
      <c r="DUL133" s="19"/>
      <c r="DUM133" s="19"/>
      <c r="DUN133" s="19"/>
      <c r="DUO133" s="19"/>
      <c r="DUP133" s="19"/>
      <c r="DUQ133" s="19"/>
      <c r="DUR133" s="19"/>
      <c r="DUS133" s="19"/>
      <c r="DUT133" s="19"/>
      <c r="DUU133" s="19"/>
      <c r="DUV133" s="19"/>
      <c r="DUW133" s="19"/>
      <c r="DUX133" s="19"/>
      <c r="DUY133" s="19"/>
      <c r="DUZ133" s="19"/>
      <c r="DVA133" s="19"/>
      <c r="DVB133" s="19"/>
      <c r="DVC133" s="19"/>
      <c r="DVD133" s="19"/>
      <c r="DVE133" s="19"/>
      <c r="DVF133" s="19"/>
      <c r="DVG133" s="19"/>
      <c r="DVH133" s="19"/>
      <c r="DVI133" s="19"/>
      <c r="DVJ133" s="19"/>
      <c r="DVK133" s="19"/>
      <c r="DVL133" s="19"/>
      <c r="DVM133" s="19"/>
      <c r="DVN133" s="19"/>
      <c r="DVO133" s="19"/>
      <c r="DVP133" s="19"/>
      <c r="DVQ133" s="19"/>
      <c r="DVR133" s="19"/>
      <c r="DVS133" s="19"/>
      <c r="DVT133" s="19"/>
      <c r="DVU133" s="19"/>
      <c r="DVV133" s="19"/>
      <c r="DVW133" s="19"/>
      <c r="DVX133" s="19"/>
      <c r="DVY133" s="19"/>
      <c r="DVZ133" s="19"/>
      <c r="DWA133" s="19"/>
      <c r="DWB133" s="19"/>
      <c r="DWC133" s="19"/>
      <c r="DWD133" s="19"/>
      <c r="DWE133" s="19"/>
      <c r="DWF133" s="19"/>
      <c r="DWG133" s="19"/>
      <c r="DWH133" s="19"/>
      <c r="DWI133" s="19"/>
      <c r="DWJ133" s="19"/>
      <c r="DWK133" s="19"/>
      <c r="DWL133" s="19"/>
      <c r="DWM133" s="19"/>
      <c r="DWN133" s="19"/>
      <c r="DWO133" s="19"/>
      <c r="DWP133" s="19"/>
      <c r="DWQ133" s="19"/>
      <c r="DWR133" s="19"/>
      <c r="DWS133" s="19"/>
      <c r="DWT133" s="19"/>
      <c r="DWU133" s="19"/>
      <c r="DWV133" s="19"/>
      <c r="DWW133" s="19"/>
      <c r="DWX133" s="19"/>
      <c r="DWY133" s="19"/>
      <c r="DWZ133" s="19"/>
      <c r="DXA133" s="19"/>
      <c r="DXB133" s="19"/>
      <c r="DXC133" s="19"/>
      <c r="DXD133" s="19"/>
      <c r="DXE133" s="19"/>
      <c r="DXF133" s="19"/>
      <c r="DXG133" s="19"/>
      <c r="DXH133" s="19"/>
      <c r="DXI133" s="19"/>
      <c r="DXJ133" s="19"/>
      <c r="DXK133" s="19"/>
      <c r="DXL133" s="19"/>
      <c r="DXM133" s="19"/>
      <c r="DXN133" s="19"/>
      <c r="DXO133" s="19"/>
      <c r="DXP133" s="19"/>
      <c r="DXQ133" s="19"/>
      <c r="DXR133" s="19"/>
      <c r="DXS133" s="19"/>
      <c r="DXT133" s="19"/>
      <c r="DXU133" s="19"/>
      <c r="DXV133" s="19"/>
      <c r="DXW133" s="19"/>
      <c r="DXX133" s="19"/>
      <c r="DXY133" s="19"/>
      <c r="DXZ133" s="19"/>
      <c r="DYA133" s="19"/>
      <c r="DYB133" s="19"/>
      <c r="DYC133" s="19"/>
      <c r="DYD133" s="19"/>
      <c r="DYE133" s="19"/>
      <c r="DYF133" s="19"/>
      <c r="DYG133" s="19"/>
      <c r="DYH133" s="19"/>
      <c r="DYI133" s="19"/>
      <c r="DYJ133" s="19"/>
      <c r="DYK133" s="19"/>
      <c r="DYL133" s="19"/>
      <c r="DYM133" s="19"/>
      <c r="DYN133" s="19"/>
      <c r="DYO133" s="19"/>
      <c r="DYP133" s="19"/>
      <c r="DYQ133" s="19"/>
      <c r="DYR133" s="19"/>
      <c r="DYS133" s="19"/>
      <c r="DYT133" s="19"/>
      <c r="DYU133" s="19"/>
      <c r="DYV133" s="19"/>
      <c r="DYW133" s="19"/>
      <c r="DYX133" s="19"/>
      <c r="DYY133" s="19"/>
      <c r="DYZ133" s="19"/>
      <c r="DZA133" s="19"/>
      <c r="DZB133" s="19"/>
      <c r="DZC133" s="19"/>
      <c r="DZD133" s="19"/>
      <c r="DZE133" s="19"/>
      <c r="DZF133" s="19"/>
      <c r="DZG133" s="19"/>
      <c r="DZH133" s="19"/>
      <c r="DZI133" s="19"/>
      <c r="DZJ133" s="19"/>
      <c r="DZK133" s="19"/>
      <c r="DZL133" s="19"/>
      <c r="DZM133" s="19"/>
      <c r="DZN133" s="19"/>
      <c r="DZO133" s="19"/>
      <c r="DZP133" s="19"/>
      <c r="DZQ133" s="19"/>
      <c r="DZR133" s="19"/>
      <c r="DZS133" s="19"/>
      <c r="DZT133" s="19"/>
      <c r="DZU133" s="19"/>
      <c r="DZV133" s="19"/>
      <c r="DZW133" s="19"/>
      <c r="DZX133" s="19"/>
      <c r="DZY133" s="19"/>
      <c r="DZZ133" s="19"/>
      <c r="EAA133" s="19"/>
      <c r="EAB133" s="19"/>
      <c r="EAC133" s="19"/>
      <c r="EAD133" s="19"/>
      <c r="EAE133" s="19"/>
      <c r="EAF133" s="19"/>
      <c r="EAG133" s="19"/>
      <c r="EAH133" s="19"/>
      <c r="EAI133" s="19"/>
      <c r="EAJ133" s="19"/>
      <c r="EAK133" s="19"/>
      <c r="EAL133" s="19"/>
      <c r="EAM133" s="19"/>
      <c r="EAN133" s="19"/>
      <c r="EAO133" s="19"/>
      <c r="EAP133" s="19"/>
      <c r="EAQ133" s="19"/>
      <c r="EAR133" s="19"/>
      <c r="EAS133" s="19"/>
      <c r="EAT133" s="19"/>
      <c r="EAU133" s="19"/>
      <c r="EAV133" s="19"/>
      <c r="EAW133" s="19"/>
      <c r="EAX133" s="19"/>
      <c r="EAY133" s="19"/>
      <c r="EAZ133" s="19"/>
      <c r="EBA133" s="19"/>
      <c r="EBB133" s="19"/>
      <c r="EBC133" s="19"/>
      <c r="EBD133" s="19"/>
      <c r="EBE133" s="19"/>
      <c r="EBF133" s="19"/>
      <c r="EBG133" s="19"/>
      <c r="EBH133" s="19"/>
      <c r="EBI133" s="19"/>
      <c r="EBJ133" s="19"/>
      <c r="EBK133" s="19"/>
      <c r="EBL133" s="19"/>
      <c r="EBM133" s="19"/>
      <c r="EBN133" s="19"/>
      <c r="EBO133" s="19"/>
      <c r="EBP133" s="19"/>
      <c r="EBQ133" s="19"/>
      <c r="EBR133" s="19"/>
      <c r="EBS133" s="19"/>
      <c r="EBT133" s="19"/>
      <c r="EBU133" s="19"/>
      <c r="EBV133" s="19"/>
      <c r="EBW133" s="19"/>
      <c r="EBX133" s="19"/>
      <c r="EBY133" s="19"/>
      <c r="EBZ133" s="19"/>
      <c r="ECA133" s="19"/>
      <c r="ECB133" s="19"/>
      <c r="ECC133" s="19"/>
      <c r="ECD133" s="19"/>
      <c r="ECE133" s="19"/>
      <c r="ECF133" s="19"/>
      <c r="ECG133" s="19"/>
      <c r="ECH133" s="19"/>
      <c r="ECI133" s="19"/>
      <c r="ECJ133" s="19"/>
      <c r="ECK133" s="19"/>
      <c r="ECL133" s="19"/>
      <c r="ECM133" s="19"/>
      <c r="ECN133" s="19"/>
      <c r="ECO133" s="19"/>
      <c r="ECP133" s="19"/>
      <c r="ECQ133" s="19"/>
      <c r="ECR133" s="19"/>
      <c r="ECS133" s="19"/>
      <c r="ECT133" s="19"/>
      <c r="ECU133" s="19"/>
      <c r="ECV133" s="19"/>
      <c r="ECW133" s="19"/>
      <c r="ECX133" s="19"/>
      <c r="ECY133" s="19"/>
      <c r="ECZ133" s="19"/>
      <c r="EDA133" s="19"/>
      <c r="EDB133" s="19"/>
      <c r="EDC133" s="19"/>
      <c r="EDD133" s="19"/>
      <c r="EDE133" s="19"/>
      <c r="EDF133" s="19"/>
      <c r="EDG133" s="19"/>
      <c r="EDH133" s="19"/>
      <c r="EDI133" s="19"/>
      <c r="EDJ133" s="19"/>
      <c r="EDK133" s="19"/>
      <c r="EDL133" s="19"/>
      <c r="EDM133" s="19"/>
      <c r="EDN133" s="19"/>
      <c r="EDO133" s="19"/>
      <c r="EDP133" s="19"/>
      <c r="EDQ133" s="19"/>
      <c r="EDR133" s="19"/>
      <c r="EDS133" s="19"/>
      <c r="EDT133" s="19"/>
      <c r="EDU133" s="19"/>
      <c r="EDV133" s="19"/>
      <c r="EDW133" s="19"/>
      <c r="EDX133" s="19"/>
      <c r="EDY133" s="19"/>
      <c r="EDZ133" s="19"/>
      <c r="EEA133" s="19"/>
      <c r="EEB133" s="19"/>
      <c r="EEC133" s="19"/>
      <c r="EED133" s="19"/>
      <c r="EEE133" s="19"/>
      <c r="EEF133" s="19"/>
      <c r="EEG133" s="19"/>
      <c r="EEH133" s="19"/>
      <c r="EEI133" s="19"/>
      <c r="EEJ133" s="19"/>
      <c r="EEK133" s="19"/>
      <c r="EEL133" s="19"/>
      <c r="EEM133" s="19"/>
      <c r="EEN133" s="19"/>
      <c r="EEO133" s="19"/>
      <c r="EEP133" s="19"/>
      <c r="EEQ133" s="19"/>
      <c r="EER133" s="19"/>
      <c r="EES133" s="19"/>
      <c r="EET133" s="19"/>
      <c r="EEU133" s="19"/>
      <c r="EEV133" s="19"/>
      <c r="EEW133" s="19"/>
      <c r="EEX133" s="19"/>
      <c r="EEY133" s="19"/>
      <c r="EEZ133" s="19"/>
      <c r="EFA133" s="19"/>
      <c r="EFB133" s="19"/>
      <c r="EFC133" s="19"/>
      <c r="EFD133" s="19"/>
      <c r="EFE133" s="19"/>
      <c r="EFF133" s="19"/>
      <c r="EFG133" s="19"/>
      <c r="EFH133" s="19"/>
      <c r="EFI133" s="19"/>
      <c r="EFJ133" s="19"/>
      <c r="EFK133" s="19"/>
      <c r="EFL133" s="19"/>
      <c r="EFM133" s="19"/>
      <c r="EFN133" s="19"/>
      <c r="EFO133" s="19"/>
      <c r="EFP133" s="19"/>
      <c r="EFQ133" s="19"/>
      <c r="EFR133" s="19"/>
      <c r="EFS133" s="19"/>
      <c r="EFT133" s="19"/>
      <c r="EFU133" s="19"/>
      <c r="EFV133" s="19"/>
      <c r="EFW133" s="19"/>
      <c r="EFX133" s="19"/>
      <c r="EFY133" s="19"/>
      <c r="EFZ133" s="19"/>
      <c r="EGA133" s="19"/>
      <c r="EGB133" s="19"/>
      <c r="EGC133" s="19"/>
      <c r="EGD133" s="19"/>
      <c r="EGE133" s="19"/>
      <c r="EGF133" s="19"/>
      <c r="EGG133" s="19"/>
      <c r="EGH133" s="19"/>
      <c r="EGI133" s="19"/>
      <c r="EGJ133" s="19"/>
      <c r="EGK133" s="19"/>
      <c r="EGL133" s="19"/>
      <c r="EGM133" s="19"/>
      <c r="EGN133" s="19"/>
      <c r="EGO133" s="19"/>
      <c r="EGP133" s="19"/>
      <c r="EGQ133" s="19"/>
      <c r="EGR133" s="19"/>
      <c r="EGS133" s="19"/>
      <c r="EGT133" s="19"/>
      <c r="EGU133" s="19"/>
      <c r="EGV133" s="19"/>
      <c r="EGW133" s="19"/>
      <c r="EGX133" s="19"/>
      <c r="EGY133" s="19"/>
      <c r="EGZ133" s="19"/>
      <c r="EHA133" s="19"/>
      <c r="EHB133" s="19"/>
      <c r="EHC133" s="19"/>
      <c r="EHD133" s="19"/>
      <c r="EHE133" s="19"/>
      <c r="EHF133" s="19"/>
      <c r="EHG133" s="19"/>
      <c r="EHH133" s="19"/>
      <c r="EHI133" s="19"/>
      <c r="EHJ133" s="19"/>
      <c r="EHK133" s="19"/>
      <c r="EHL133" s="19"/>
      <c r="EHM133" s="19"/>
      <c r="EHN133" s="19"/>
      <c r="EHO133" s="19"/>
      <c r="EHP133" s="19"/>
      <c r="EHQ133" s="19"/>
      <c r="EHR133" s="19"/>
      <c r="EHS133" s="19"/>
      <c r="EHT133" s="19"/>
      <c r="EHU133" s="19"/>
      <c r="EHV133" s="19"/>
      <c r="EHW133" s="19"/>
      <c r="EHX133" s="19"/>
      <c r="EHY133" s="19"/>
      <c r="EHZ133" s="19"/>
      <c r="EIA133" s="19"/>
      <c r="EIB133" s="19"/>
      <c r="EIC133" s="19"/>
      <c r="EID133" s="19"/>
      <c r="EIE133" s="19"/>
      <c r="EIF133" s="19"/>
      <c r="EIG133" s="19"/>
      <c r="EIH133" s="19"/>
      <c r="EII133" s="19"/>
      <c r="EIJ133" s="19"/>
      <c r="EIK133" s="19"/>
      <c r="EIL133" s="19"/>
      <c r="EIM133" s="19"/>
      <c r="EIN133" s="19"/>
      <c r="EIO133" s="19"/>
      <c r="EIP133" s="19"/>
      <c r="EIQ133" s="19"/>
      <c r="EIR133" s="19"/>
      <c r="EIS133" s="19"/>
      <c r="EIT133" s="19"/>
      <c r="EIU133" s="19"/>
      <c r="EIV133" s="19"/>
      <c r="EIW133" s="19"/>
      <c r="EIX133" s="19"/>
      <c r="EIY133" s="19"/>
      <c r="EIZ133" s="19"/>
      <c r="EJA133" s="19"/>
      <c r="EJB133" s="19"/>
      <c r="EJC133" s="19"/>
      <c r="EJD133" s="19"/>
      <c r="EJE133" s="19"/>
      <c r="EJF133" s="19"/>
      <c r="EJG133" s="19"/>
      <c r="EJH133" s="19"/>
      <c r="EJI133" s="19"/>
      <c r="EJJ133" s="19"/>
      <c r="EJK133" s="19"/>
      <c r="EJL133" s="19"/>
      <c r="EJM133" s="19"/>
      <c r="EJN133" s="19"/>
      <c r="EJO133" s="19"/>
      <c r="EJP133" s="19"/>
      <c r="EJQ133" s="19"/>
      <c r="EJR133" s="19"/>
      <c r="EJS133" s="19"/>
      <c r="EJT133" s="19"/>
      <c r="EJU133" s="19"/>
      <c r="EJV133" s="19"/>
      <c r="EJW133" s="19"/>
      <c r="EJX133" s="19"/>
      <c r="EJY133" s="19"/>
      <c r="EJZ133" s="19"/>
      <c r="EKA133" s="19"/>
      <c r="EKB133" s="19"/>
      <c r="EKC133" s="19"/>
      <c r="EKD133" s="19"/>
      <c r="EKE133" s="19"/>
      <c r="EKF133" s="19"/>
      <c r="EKG133" s="19"/>
      <c r="EKH133" s="19"/>
      <c r="EKI133" s="19"/>
      <c r="EKJ133" s="19"/>
      <c r="EKK133" s="19"/>
      <c r="EKL133" s="19"/>
      <c r="EKM133" s="19"/>
      <c r="EKN133" s="19"/>
      <c r="EKO133" s="19"/>
      <c r="EKP133" s="19"/>
      <c r="EKQ133" s="19"/>
      <c r="EKR133" s="19"/>
      <c r="EKS133" s="19"/>
      <c r="EKT133" s="19"/>
      <c r="EKU133" s="19"/>
      <c r="EKV133" s="19"/>
      <c r="EKW133" s="19"/>
      <c r="EKX133" s="19"/>
      <c r="EKY133" s="19"/>
      <c r="EKZ133" s="19"/>
      <c r="ELA133" s="19"/>
      <c r="ELB133" s="19"/>
      <c r="ELC133" s="19"/>
      <c r="ELD133" s="19"/>
      <c r="ELE133" s="19"/>
      <c r="ELF133" s="19"/>
      <c r="ELG133" s="19"/>
      <c r="ELH133" s="19"/>
      <c r="ELI133" s="19"/>
      <c r="ELJ133" s="19"/>
      <c r="ELK133" s="19"/>
      <c r="ELL133" s="19"/>
      <c r="ELM133" s="19"/>
      <c r="ELN133" s="19"/>
      <c r="ELO133" s="19"/>
      <c r="ELP133" s="19"/>
      <c r="ELQ133" s="19"/>
      <c r="ELR133" s="19"/>
      <c r="ELS133" s="19"/>
      <c r="ELT133" s="19"/>
      <c r="ELU133" s="19"/>
      <c r="ELV133" s="19"/>
      <c r="ELW133" s="19"/>
      <c r="ELX133" s="19"/>
      <c r="ELY133" s="19"/>
      <c r="ELZ133" s="19"/>
      <c r="EMA133" s="19"/>
      <c r="EMB133" s="19"/>
      <c r="EMC133" s="19"/>
      <c r="EMD133" s="19"/>
      <c r="EME133" s="19"/>
      <c r="EMF133" s="19"/>
      <c r="EMG133" s="19"/>
      <c r="EMH133" s="19"/>
      <c r="EMI133" s="19"/>
      <c r="EMJ133" s="19"/>
      <c r="EMK133" s="19"/>
      <c r="EML133" s="19"/>
      <c r="EMM133" s="19"/>
      <c r="EMN133" s="19"/>
      <c r="EMO133" s="19"/>
      <c r="EMP133" s="19"/>
      <c r="EMQ133" s="19"/>
      <c r="EMR133" s="19"/>
      <c r="EMS133" s="19"/>
      <c r="EMT133" s="19"/>
      <c r="EMU133" s="19"/>
      <c r="EMV133" s="19"/>
      <c r="EMW133" s="19"/>
      <c r="EMX133" s="19"/>
      <c r="EMY133" s="19"/>
      <c r="EMZ133" s="19"/>
      <c r="ENA133" s="19"/>
      <c r="ENB133" s="19"/>
      <c r="ENC133" s="19"/>
      <c r="END133" s="19"/>
      <c r="ENE133" s="19"/>
      <c r="ENF133" s="19"/>
      <c r="ENG133" s="19"/>
      <c r="ENH133" s="19"/>
      <c r="ENI133" s="19"/>
      <c r="ENJ133" s="19"/>
      <c r="ENK133" s="19"/>
      <c r="ENL133" s="19"/>
      <c r="ENM133" s="19"/>
      <c r="ENN133" s="19"/>
      <c r="ENO133" s="19"/>
      <c r="ENP133" s="19"/>
      <c r="ENQ133" s="19"/>
      <c r="ENR133" s="19"/>
      <c r="ENS133" s="19"/>
      <c r="ENT133" s="19"/>
      <c r="ENU133" s="19"/>
      <c r="ENV133" s="19"/>
      <c r="ENW133" s="19"/>
      <c r="ENX133" s="19"/>
      <c r="ENY133" s="19"/>
      <c r="ENZ133" s="19"/>
      <c r="EOA133" s="19"/>
      <c r="EOB133" s="19"/>
      <c r="EOC133" s="19"/>
      <c r="EOD133" s="19"/>
      <c r="EOE133" s="19"/>
      <c r="EOF133" s="19"/>
      <c r="EOG133" s="19"/>
      <c r="EOH133" s="19"/>
      <c r="EOI133" s="19"/>
      <c r="EOJ133" s="19"/>
      <c r="EOK133" s="19"/>
      <c r="EOL133" s="19"/>
      <c r="EOM133" s="19"/>
      <c r="EON133" s="19"/>
      <c r="EOO133" s="19"/>
      <c r="EOP133" s="19"/>
      <c r="EOQ133" s="19"/>
      <c r="EOR133" s="19"/>
      <c r="EOS133" s="19"/>
      <c r="EOT133" s="19"/>
      <c r="EOU133" s="19"/>
      <c r="EOV133" s="19"/>
      <c r="EOW133" s="19"/>
      <c r="EOX133" s="19"/>
      <c r="EOY133" s="19"/>
      <c r="EOZ133" s="19"/>
      <c r="EPA133" s="19"/>
      <c r="EPB133" s="19"/>
      <c r="EPC133" s="19"/>
      <c r="EPD133" s="19"/>
      <c r="EPE133" s="19"/>
      <c r="EPF133" s="19"/>
      <c r="EPG133" s="19"/>
      <c r="EPH133" s="19"/>
      <c r="EPI133" s="19"/>
      <c r="EPJ133" s="19"/>
      <c r="EPK133" s="19"/>
      <c r="EPL133" s="19"/>
      <c r="EPM133" s="19"/>
      <c r="EPN133" s="19"/>
      <c r="EPO133" s="19"/>
      <c r="EPP133" s="19"/>
      <c r="EPQ133" s="19"/>
      <c r="EPR133" s="19"/>
      <c r="EPS133" s="19"/>
      <c r="EPT133" s="19"/>
      <c r="EPU133" s="19"/>
      <c r="EPV133" s="19"/>
      <c r="EPW133" s="19"/>
      <c r="EPX133" s="19"/>
      <c r="EPY133" s="19"/>
      <c r="EPZ133" s="19"/>
      <c r="EQA133" s="19"/>
      <c r="EQB133" s="19"/>
      <c r="EQC133" s="19"/>
      <c r="EQD133" s="19"/>
      <c r="EQE133" s="19"/>
      <c r="EQF133" s="19"/>
      <c r="EQG133" s="19"/>
      <c r="EQH133" s="19"/>
      <c r="EQI133" s="19"/>
      <c r="EQJ133" s="19"/>
      <c r="EQK133" s="19"/>
      <c r="EQL133" s="19"/>
      <c r="EQM133" s="19"/>
      <c r="EQN133" s="19"/>
      <c r="EQO133" s="19"/>
      <c r="EQP133" s="19"/>
      <c r="EQQ133" s="19"/>
      <c r="EQR133" s="19"/>
      <c r="EQS133" s="19"/>
      <c r="EQT133" s="19"/>
      <c r="EQU133" s="19"/>
      <c r="EQV133" s="19"/>
      <c r="EQW133" s="19"/>
      <c r="EQX133" s="19"/>
      <c r="EQY133" s="19"/>
      <c r="EQZ133" s="19"/>
      <c r="ERA133" s="19"/>
      <c r="ERB133" s="19"/>
      <c r="ERC133" s="19"/>
      <c r="ERD133" s="19"/>
      <c r="ERE133" s="19"/>
      <c r="ERF133" s="19"/>
      <c r="ERG133" s="19"/>
      <c r="ERH133" s="19"/>
      <c r="ERI133" s="19"/>
      <c r="ERJ133" s="19"/>
      <c r="ERK133" s="19"/>
      <c r="ERL133" s="19"/>
      <c r="ERM133" s="19"/>
      <c r="ERN133" s="19"/>
      <c r="ERO133" s="19"/>
      <c r="ERP133" s="19"/>
      <c r="ERQ133" s="19"/>
      <c r="ERR133" s="19"/>
      <c r="ERS133" s="19"/>
      <c r="ERT133" s="19"/>
      <c r="ERU133" s="19"/>
      <c r="ERV133" s="19"/>
      <c r="ERW133" s="19"/>
      <c r="ERX133" s="19"/>
      <c r="ERY133" s="19"/>
      <c r="ERZ133" s="19"/>
      <c r="ESA133" s="19"/>
      <c r="ESB133" s="19"/>
      <c r="ESC133" s="19"/>
      <c r="ESD133" s="19"/>
      <c r="ESE133" s="19"/>
      <c r="ESF133" s="19"/>
      <c r="ESG133" s="19"/>
      <c r="ESH133" s="19"/>
      <c r="ESI133" s="19"/>
      <c r="ESJ133" s="19"/>
      <c r="ESK133" s="19"/>
      <c r="ESL133" s="19"/>
      <c r="ESM133" s="19"/>
      <c r="ESN133" s="19"/>
      <c r="ESO133" s="19"/>
      <c r="ESP133" s="19"/>
      <c r="ESQ133" s="19"/>
      <c r="ESR133" s="19"/>
      <c r="ESS133" s="19"/>
      <c r="EST133" s="19"/>
      <c r="ESU133" s="19"/>
      <c r="ESV133" s="19"/>
      <c r="ESW133" s="19"/>
      <c r="ESX133" s="19"/>
      <c r="ESY133" s="19"/>
      <c r="ESZ133" s="19"/>
      <c r="ETA133" s="19"/>
      <c r="ETB133" s="19"/>
      <c r="ETC133" s="19"/>
      <c r="ETD133" s="19"/>
      <c r="ETE133" s="19"/>
      <c r="ETF133" s="19"/>
      <c r="ETG133" s="19"/>
      <c r="ETH133" s="19"/>
      <c r="ETI133" s="19"/>
      <c r="ETJ133" s="19"/>
      <c r="ETK133" s="19"/>
      <c r="ETL133" s="19"/>
      <c r="ETM133" s="19"/>
      <c r="ETN133" s="19"/>
      <c r="ETO133" s="19"/>
      <c r="ETP133" s="19"/>
      <c r="ETQ133" s="19"/>
      <c r="ETR133" s="19"/>
      <c r="ETS133" s="19"/>
      <c r="ETT133" s="19"/>
      <c r="ETU133" s="19"/>
      <c r="ETV133" s="19"/>
      <c r="ETW133" s="19"/>
      <c r="ETX133" s="19"/>
      <c r="ETY133" s="19"/>
      <c r="ETZ133" s="19"/>
      <c r="EUA133" s="19"/>
      <c r="EUB133" s="19"/>
      <c r="EUC133" s="19"/>
      <c r="EUD133" s="19"/>
      <c r="EUE133" s="19"/>
      <c r="EUF133" s="19"/>
      <c r="EUG133" s="19"/>
      <c r="EUH133" s="19"/>
      <c r="EUI133" s="19"/>
      <c r="EUJ133" s="19"/>
      <c r="EUK133" s="19"/>
      <c r="EUL133" s="19"/>
      <c r="EUM133" s="19"/>
      <c r="EUN133" s="19"/>
      <c r="EUO133" s="19"/>
      <c r="EUP133" s="19"/>
      <c r="EUQ133" s="19"/>
      <c r="EUR133" s="19"/>
      <c r="EUS133" s="19"/>
      <c r="EUT133" s="19"/>
      <c r="EUU133" s="19"/>
      <c r="EUV133" s="19"/>
      <c r="EUW133" s="19"/>
      <c r="EUX133" s="19"/>
      <c r="EUY133" s="19"/>
      <c r="EUZ133" s="19"/>
      <c r="EVA133" s="19"/>
      <c r="EVB133" s="19"/>
      <c r="EVC133" s="19"/>
      <c r="EVD133" s="19"/>
      <c r="EVE133" s="19"/>
      <c r="EVF133" s="19"/>
      <c r="EVG133" s="19"/>
      <c r="EVH133" s="19"/>
      <c r="EVI133" s="19"/>
      <c r="EVJ133" s="19"/>
      <c r="EVK133" s="19"/>
      <c r="EVL133" s="19"/>
      <c r="EVM133" s="19"/>
      <c r="EVN133" s="19"/>
      <c r="EVO133" s="19"/>
      <c r="EVP133" s="19"/>
      <c r="EVQ133" s="19"/>
      <c r="EVR133" s="19"/>
      <c r="EVS133" s="19"/>
      <c r="EVT133" s="19"/>
      <c r="EVU133" s="19"/>
      <c r="EVV133" s="19"/>
      <c r="EVW133" s="19"/>
      <c r="EVX133" s="19"/>
      <c r="EVY133" s="19"/>
      <c r="EVZ133" s="19"/>
      <c r="EWA133" s="19"/>
      <c r="EWB133" s="19"/>
      <c r="EWC133" s="19"/>
      <c r="EWD133" s="19"/>
      <c r="EWE133" s="19"/>
      <c r="EWF133" s="19"/>
      <c r="EWG133" s="19"/>
      <c r="EWH133" s="19"/>
      <c r="EWI133" s="19"/>
      <c r="EWJ133" s="19"/>
      <c r="EWK133" s="19"/>
      <c r="EWL133" s="19"/>
      <c r="EWM133" s="19"/>
      <c r="EWN133" s="19"/>
      <c r="EWO133" s="19"/>
      <c r="EWP133" s="19"/>
      <c r="EWQ133" s="19"/>
      <c r="EWR133" s="19"/>
      <c r="EWS133" s="19"/>
      <c r="EWT133" s="19"/>
      <c r="EWU133" s="19"/>
      <c r="EWV133" s="19"/>
      <c r="EWW133" s="19"/>
      <c r="EWX133" s="19"/>
      <c r="EWY133" s="19"/>
      <c r="EWZ133" s="19"/>
      <c r="EXA133" s="19"/>
      <c r="EXB133" s="19"/>
      <c r="EXC133" s="19"/>
      <c r="EXD133" s="19"/>
      <c r="EXE133" s="19"/>
      <c r="EXF133" s="19"/>
      <c r="EXG133" s="19"/>
      <c r="EXH133" s="19"/>
      <c r="EXI133" s="19"/>
      <c r="EXJ133" s="19"/>
      <c r="EXK133" s="19"/>
      <c r="EXL133" s="19"/>
      <c r="EXM133" s="19"/>
      <c r="EXN133" s="19"/>
      <c r="EXO133" s="19"/>
      <c r="EXP133" s="19"/>
      <c r="EXQ133" s="19"/>
      <c r="EXR133" s="19"/>
      <c r="EXS133" s="19"/>
      <c r="EXT133" s="19"/>
      <c r="EXU133" s="19"/>
      <c r="EXV133" s="19"/>
      <c r="EXW133" s="19"/>
      <c r="EXX133" s="19"/>
      <c r="EXY133" s="19"/>
      <c r="EXZ133" s="19"/>
      <c r="EYA133" s="19"/>
      <c r="EYB133" s="19"/>
      <c r="EYC133" s="19"/>
      <c r="EYD133" s="19"/>
      <c r="EYE133" s="19"/>
      <c r="EYF133" s="19"/>
      <c r="EYG133" s="19"/>
      <c r="EYH133" s="19"/>
      <c r="EYI133" s="19"/>
      <c r="EYJ133" s="19"/>
      <c r="EYK133" s="19"/>
      <c r="EYL133" s="19"/>
      <c r="EYM133" s="19"/>
      <c r="EYN133" s="19"/>
      <c r="EYO133" s="19"/>
      <c r="EYP133" s="19"/>
      <c r="EYQ133" s="19"/>
      <c r="EYR133" s="19"/>
      <c r="EYS133" s="19"/>
      <c r="EYT133" s="19"/>
      <c r="EYU133" s="19"/>
      <c r="EYV133" s="19"/>
      <c r="EYW133" s="19"/>
      <c r="EYX133" s="19"/>
      <c r="EYY133" s="19"/>
      <c r="EYZ133" s="19"/>
      <c r="EZA133" s="19"/>
      <c r="EZB133" s="19"/>
      <c r="EZC133" s="19"/>
      <c r="EZD133" s="19"/>
      <c r="EZE133" s="19"/>
      <c r="EZF133" s="19"/>
      <c r="EZG133" s="19"/>
      <c r="EZH133" s="19"/>
      <c r="EZI133" s="19"/>
      <c r="EZJ133" s="19"/>
      <c r="EZK133" s="19"/>
      <c r="EZL133" s="19"/>
      <c r="EZM133" s="19"/>
      <c r="EZN133" s="19"/>
      <c r="EZO133" s="19"/>
      <c r="EZP133" s="19"/>
      <c r="EZQ133" s="19"/>
      <c r="EZR133" s="19"/>
      <c r="EZS133" s="19"/>
      <c r="EZT133" s="19"/>
      <c r="EZU133" s="19"/>
      <c r="EZV133" s="19"/>
      <c r="EZW133" s="19"/>
      <c r="EZX133" s="19"/>
      <c r="EZY133" s="19"/>
      <c r="EZZ133" s="19"/>
      <c r="FAA133" s="19"/>
      <c r="FAB133" s="19"/>
      <c r="FAC133" s="19"/>
      <c r="FAD133" s="19"/>
      <c r="FAE133" s="19"/>
      <c r="FAF133" s="19"/>
      <c r="FAG133" s="19"/>
      <c r="FAH133" s="19"/>
      <c r="FAI133" s="19"/>
      <c r="FAJ133" s="19"/>
      <c r="FAK133" s="19"/>
      <c r="FAL133" s="19"/>
      <c r="FAM133" s="19"/>
      <c r="FAN133" s="19"/>
      <c r="FAO133" s="19"/>
      <c r="FAP133" s="19"/>
      <c r="FAQ133" s="19"/>
      <c r="FAR133" s="19"/>
      <c r="FAS133" s="19"/>
      <c r="FAT133" s="19"/>
      <c r="FAU133" s="19"/>
      <c r="FAV133" s="19"/>
      <c r="FAW133" s="19"/>
      <c r="FAX133" s="19"/>
      <c r="FAY133" s="19"/>
      <c r="FAZ133" s="19"/>
      <c r="FBA133" s="19"/>
      <c r="FBB133" s="19"/>
      <c r="FBC133" s="19"/>
      <c r="FBD133" s="19"/>
      <c r="FBE133" s="19"/>
      <c r="FBF133" s="19"/>
      <c r="FBG133" s="19"/>
      <c r="FBH133" s="19"/>
      <c r="FBI133" s="19"/>
      <c r="FBJ133" s="19"/>
      <c r="FBK133" s="19"/>
      <c r="FBL133" s="19"/>
      <c r="FBM133" s="19"/>
      <c r="FBN133" s="19"/>
      <c r="FBO133" s="19"/>
      <c r="FBP133" s="19"/>
      <c r="FBQ133" s="19"/>
      <c r="FBR133" s="19"/>
      <c r="FBS133" s="19"/>
      <c r="FBT133" s="19"/>
      <c r="FBU133" s="19"/>
      <c r="FBV133" s="19"/>
      <c r="FBW133" s="19"/>
      <c r="FBX133" s="19"/>
      <c r="FBY133" s="19"/>
      <c r="FBZ133" s="19"/>
      <c r="FCA133" s="19"/>
      <c r="FCB133" s="19"/>
      <c r="FCC133" s="19"/>
      <c r="FCD133" s="19"/>
      <c r="FCE133" s="19"/>
      <c r="FCF133" s="19"/>
      <c r="FCG133" s="19"/>
      <c r="FCH133" s="19"/>
      <c r="FCI133" s="19"/>
      <c r="FCJ133" s="19"/>
      <c r="FCK133" s="19"/>
      <c r="FCL133" s="19"/>
      <c r="FCM133" s="19"/>
      <c r="FCN133" s="19"/>
      <c r="FCO133" s="19"/>
      <c r="FCP133" s="19"/>
      <c r="FCQ133" s="19"/>
      <c r="FCR133" s="19"/>
      <c r="FCS133" s="19"/>
      <c r="FCT133" s="19"/>
      <c r="FCU133" s="19"/>
      <c r="FCV133" s="19"/>
      <c r="FCW133" s="19"/>
      <c r="FCX133" s="19"/>
      <c r="FCY133" s="19"/>
      <c r="FCZ133" s="19"/>
      <c r="FDA133" s="19"/>
      <c r="FDB133" s="19"/>
      <c r="FDC133" s="19"/>
      <c r="FDD133" s="19"/>
      <c r="FDE133" s="19"/>
      <c r="FDF133" s="19"/>
      <c r="FDG133" s="19"/>
      <c r="FDH133" s="19"/>
      <c r="FDI133" s="19"/>
      <c r="FDJ133" s="19"/>
      <c r="FDK133" s="19"/>
      <c r="FDL133" s="19"/>
      <c r="FDM133" s="19"/>
      <c r="FDN133" s="19"/>
      <c r="FDO133" s="19"/>
      <c r="FDP133" s="19"/>
      <c r="FDQ133" s="19"/>
      <c r="FDR133" s="19"/>
      <c r="FDS133" s="19"/>
      <c r="FDT133" s="19"/>
      <c r="FDU133" s="19"/>
      <c r="FDV133" s="19"/>
      <c r="FDW133" s="19"/>
      <c r="FDX133" s="19"/>
      <c r="FDY133" s="19"/>
      <c r="FDZ133" s="19"/>
      <c r="FEA133" s="19"/>
      <c r="FEB133" s="19"/>
      <c r="FEC133" s="19"/>
      <c r="FED133" s="19"/>
      <c r="FEE133" s="19"/>
      <c r="FEF133" s="19"/>
      <c r="FEG133" s="19"/>
      <c r="FEH133" s="19"/>
      <c r="FEI133" s="19"/>
      <c r="FEJ133" s="19"/>
      <c r="FEK133" s="19"/>
      <c r="FEL133" s="19"/>
      <c r="FEM133" s="19"/>
      <c r="FEN133" s="19"/>
      <c r="FEO133" s="19"/>
      <c r="FEP133" s="19"/>
      <c r="FEQ133" s="19"/>
      <c r="FER133" s="19"/>
      <c r="FES133" s="19"/>
      <c r="FET133" s="19"/>
      <c r="FEU133" s="19"/>
      <c r="FEV133" s="19"/>
      <c r="FEW133" s="19"/>
      <c r="FEX133" s="19"/>
      <c r="FEY133" s="19"/>
      <c r="FEZ133" s="19"/>
      <c r="FFA133" s="19"/>
      <c r="FFB133" s="19"/>
      <c r="FFC133" s="19"/>
      <c r="FFD133" s="19"/>
      <c r="FFE133" s="19"/>
      <c r="FFF133" s="19"/>
      <c r="FFG133" s="19"/>
      <c r="FFH133" s="19"/>
      <c r="FFI133" s="19"/>
      <c r="FFJ133" s="19"/>
      <c r="FFK133" s="19"/>
      <c r="FFL133" s="19"/>
      <c r="FFM133" s="19"/>
      <c r="FFN133" s="19"/>
      <c r="FFO133" s="19"/>
      <c r="FFP133" s="19"/>
      <c r="FFQ133" s="19"/>
      <c r="FFR133" s="19"/>
      <c r="FFS133" s="19"/>
      <c r="FFT133" s="19"/>
      <c r="FFU133" s="19"/>
      <c r="FFV133" s="19"/>
      <c r="FFW133" s="19"/>
      <c r="FFX133" s="19"/>
      <c r="FFY133" s="19"/>
      <c r="FFZ133" s="19"/>
      <c r="FGA133" s="19"/>
      <c r="FGB133" s="19"/>
      <c r="FGC133" s="19"/>
      <c r="FGD133" s="19"/>
      <c r="FGE133" s="19"/>
      <c r="FGF133" s="19"/>
      <c r="FGG133" s="19"/>
      <c r="FGH133" s="19"/>
      <c r="FGI133" s="19"/>
      <c r="FGJ133" s="19"/>
      <c r="FGK133" s="19"/>
      <c r="FGL133" s="19"/>
      <c r="FGM133" s="19"/>
      <c r="FGN133" s="19"/>
      <c r="FGO133" s="19"/>
      <c r="FGP133" s="19"/>
      <c r="FGQ133" s="19"/>
      <c r="FGR133" s="19"/>
      <c r="FGS133" s="19"/>
      <c r="FGT133" s="19"/>
      <c r="FGU133" s="19"/>
      <c r="FGV133" s="19"/>
      <c r="FGW133" s="19"/>
      <c r="FGX133" s="19"/>
      <c r="FGY133" s="19"/>
      <c r="FGZ133" s="19"/>
      <c r="FHA133" s="19"/>
      <c r="FHB133" s="19"/>
      <c r="FHC133" s="19"/>
      <c r="FHD133" s="19"/>
      <c r="FHE133" s="19"/>
      <c r="FHF133" s="19"/>
      <c r="FHG133" s="19"/>
      <c r="FHH133" s="19"/>
      <c r="FHI133" s="19"/>
      <c r="FHJ133" s="19"/>
      <c r="FHK133" s="19"/>
      <c r="FHL133" s="19"/>
      <c r="FHM133" s="19"/>
      <c r="FHN133" s="19"/>
      <c r="FHO133" s="19"/>
      <c r="FHP133" s="19"/>
      <c r="FHQ133" s="19"/>
      <c r="FHR133" s="19"/>
      <c r="FHS133" s="19"/>
      <c r="FHT133" s="19"/>
      <c r="FHU133" s="19"/>
      <c r="FHV133" s="19"/>
      <c r="FHW133" s="19"/>
      <c r="FHX133" s="19"/>
      <c r="FHY133" s="19"/>
      <c r="FHZ133" s="19"/>
      <c r="FIA133" s="19"/>
      <c r="FIB133" s="19"/>
      <c r="FIC133" s="19"/>
      <c r="FID133" s="19"/>
      <c r="FIE133" s="19"/>
      <c r="FIF133" s="19"/>
      <c r="FIG133" s="19"/>
      <c r="FIH133" s="19"/>
      <c r="FII133" s="19"/>
      <c r="FIJ133" s="19"/>
      <c r="FIK133" s="19"/>
      <c r="FIL133" s="19"/>
      <c r="FIM133" s="19"/>
      <c r="FIN133" s="19"/>
      <c r="FIO133" s="19"/>
      <c r="FIP133" s="19"/>
      <c r="FIQ133" s="19"/>
      <c r="FIR133" s="19"/>
      <c r="FIS133" s="19"/>
      <c r="FIT133" s="19"/>
      <c r="FIU133" s="19"/>
      <c r="FIV133" s="19"/>
      <c r="FIW133" s="19"/>
      <c r="FIX133" s="19"/>
      <c r="FIY133" s="19"/>
      <c r="FIZ133" s="19"/>
      <c r="FJA133" s="19"/>
      <c r="FJB133" s="19"/>
      <c r="FJC133" s="19"/>
      <c r="FJD133" s="19"/>
      <c r="FJE133" s="19"/>
      <c r="FJF133" s="19"/>
      <c r="FJG133" s="19"/>
      <c r="FJH133" s="19"/>
      <c r="FJI133" s="19"/>
      <c r="FJJ133" s="19"/>
      <c r="FJK133" s="19"/>
      <c r="FJL133" s="19"/>
      <c r="FJM133" s="19"/>
      <c r="FJN133" s="19"/>
      <c r="FJO133" s="19"/>
      <c r="FJP133" s="19"/>
      <c r="FJQ133" s="19"/>
      <c r="FJR133" s="19"/>
      <c r="FJS133" s="19"/>
      <c r="FJT133" s="19"/>
      <c r="FJU133" s="19"/>
      <c r="FJV133" s="19"/>
      <c r="FJW133" s="19"/>
      <c r="FJX133" s="19"/>
      <c r="FJY133" s="19"/>
      <c r="FJZ133" s="19"/>
      <c r="FKA133" s="19"/>
      <c r="FKB133" s="19"/>
      <c r="FKC133" s="19"/>
      <c r="FKD133" s="19"/>
      <c r="FKE133" s="19"/>
      <c r="FKF133" s="19"/>
      <c r="FKG133" s="19"/>
      <c r="FKH133" s="19"/>
      <c r="FKI133" s="19"/>
      <c r="FKJ133" s="19"/>
      <c r="FKK133" s="19"/>
      <c r="FKL133" s="19"/>
      <c r="FKM133" s="19"/>
      <c r="FKN133" s="19"/>
      <c r="FKO133" s="19"/>
      <c r="FKP133" s="19"/>
      <c r="FKQ133" s="19"/>
      <c r="FKR133" s="19"/>
      <c r="FKS133" s="19"/>
      <c r="FKT133" s="19"/>
      <c r="FKU133" s="19"/>
      <c r="FKV133" s="19"/>
      <c r="FKW133" s="19"/>
      <c r="FKX133" s="19"/>
      <c r="FKY133" s="19"/>
      <c r="FKZ133" s="19"/>
      <c r="FLA133" s="19"/>
      <c r="FLB133" s="19"/>
      <c r="FLC133" s="19"/>
      <c r="FLD133" s="19"/>
      <c r="FLE133" s="19"/>
      <c r="FLF133" s="19"/>
      <c r="FLG133" s="19"/>
      <c r="FLH133" s="19"/>
      <c r="FLI133" s="19"/>
      <c r="FLJ133" s="19"/>
      <c r="FLK133" s="19"/>
      <c r="FLL133" s="19"/>
      <c r="FLM133" s="19"/>
      <c r="FLN133" s="19"/>
      <c r="FLO133" s="19"/>
      <c r="FLP133" s="19"/>
      <c r="FLQ133" s="19"/>
      <c r="FLR133" s="19"/>
      <c r="FLS133" s="19"/>
      <c r="FLT133" s="19"/>
      <c r="FLU133" s="19"/>
      <c r="FLV133" s="19"/>
      <c r="FLW133" s="19"/>
      <c r="FLX133" s="19"/>
      <c r="FLY133" s="19"/>
      <c r="FLZ133" s="19"/>
      <c r="FMA133" s="19"/>
      <c r="FMB133" s="19"/>
      <c r="FMC133" s="19"/>
      <c r="FMD133" s="19"/>
      <c r="FME133" s="19"/>
      <c r="FMF133" s="19"/>
      <c r="FMG133" s="19"/>
      <c r="FMH133" s="19"/>
      <c r="FMI133" s="19"/>
      <c r="FMJ133" s="19"/>
      <c r="FMK133" s="19"/>
      <c r="FML133" s="19"/>
      <c r="FMM133" s="19"/>
      <c r="FMN133" s="19"/>
      <c r="FMO133" s="19"/>
      <c r="FMP133" s="19"/>
      <c r="FMQ133" s="19"/>
      <c r="FMR133" s="19"/>
      <c r="FMS133" s="19"/>
      <c r="FMT133" s="19"/>
      <c r="FMU133" s="19"/>
      <c r="FMV133" s="19"/>
      <c r="FMW133" s="19"/>
      <c r="FMX133" s="19"/>
      <c r="FMY133" s="19"/>
      <c r="FMZ133" s="19"/>
      <c r="FNA133" s="19"/>
      <c r="FNB133" s="19"/>
      <c r="FNC133" s="19"/>
      <c r="FND133" s="19"/>
      <c r="FNE133" s="19"/>
      <c r="FNF133" s="19"/>
      <c r="FNG133" s="19"/>
      <c r="FNH133" s="19"/>
      <c r="FNI133" s="19"/>
      <c r="FNJ133" s="19"/>
      <c r="FNK133" s="19"/>
      <c r="FNL133" s="19"/>
      <c r="FNM133" s="19"/>
      <c r="FNN133" s="19"/>
      <c r="FNO133" s="19"/>
      <c r="FNP133" s="19"/>
      <c r="FNQ133" s="19"/>
      <c r="FNR133" s="19"/>
      <c r="FNS133" s="19"/>
      <c r="FNT133" s="19"/>
      <c r="FNU133" s="19"/>
      <c r="FNV133" s="19"/>
      <c r="FNW133" s="19"/>
      <c r="FNX133" s="19"/>
      <c r="FNY133" s="19"/>
      <c r="FNZ133" s="19"/>
      <c r="FOA133" s="19"/>
      <c r="FOB133" s="19"/>
      <c r="FOC133" s="19"/>
      <c r="FOD133" s="19"/>
      <c r="FOE133" s="19"/>
      <c r="FOF133" s="19"/>
      <c r="FOG133" s="19"/>
      <c r="FOH133" s="19"/>
      <c r="FOI133" s="19"/>
      <c r="FOJ133" s="19"/>
      <c r="FOK133" s="19"/>
      <c r="FOL133" s="19"/>
      <c r="FOM133" s="19"/>
      <c r="FON133" s="19"/>
      <c r="FOO133" s="19"/>
      <c r="FOP133" s="19"/>
      <c r="FOQ133" s="19"/>
      <c r="FOR133" s="19"/>
      <c r="FOS133" s="19"/>
      <c r="FOT133" s="19"/>
      <c r="FOU133" s="19"/>
      <c r="FOV133" s="19"/>
      <c r="FOW133" s="19"/>
      <c r="FOX133" s="19"/>
      <c r="FOY133" s="19"/>
      <c r="FOZ133" s="19"/>
      <c r="FPA133" s="19"/>
      <c r="FPB133" s="19"/>
      <c r="FPC133" s="19"/>
      <c r="FPD133" s="19"/>
      <c r="FPE133" s="19"/>
      <c r="FPF133" s="19"/>
      <c r="FPG133" s="19"/>
      <c r="FPH133" s="19"/>
      <c r="FPI133" s="19"/>
      <c r="FPJ133" s="19"/>
      <c r="FPK133" s="19"/>
      <c r="FPL133" s="19"/>
      <c r="FPM133" s="19"/>
      <c r="FPN133" s="19"/>
      <c r="FPO133" s="19"/>
      <c r="FPP133" s="19"/>
      <c r="FPQ133" s="19"/>
      <c r="FPR133" s="19"/>
      <c r="FPS133" s="19"/>
      <c r="FPT133" s="19"/>
      <c r="FPU133" s="19"/>
      <c r="FPV133" s="19"/>
      <c r="FPW133" s="19"/>
      <c r="FPX133" s="19"/>
      <c r="FPY133" s="19"/>
      <c r="FPZ133" s="19"/>
      <c r="FQA133" s="19"/>
      <c r="FQB133" s="19"/>
      <c r="FQC133" s="19"/>
      <c r="FQD133" s="19"/>
      <c r="FQE133" s="19"/>
      <c r="FQF133" s="19"/>
      <c r="FQG133" s="19"/>
      <c r="FQH133" s="19"/>
      <c r="FQI133" s="19"/>
      <c r="FQJ133" s="19"/>
      <c r="FQK133" s="19"/>
      <c r="FQL133" s="19"/>
      <c r="FQM133" s="19"/>
      <c r="FQN133" s="19"/>
      <c r="FQO133" s="19"/>
      <c r="FQP133" s="19"/>
      <c r="FQQ133" s="19"/>
      <c r="FQR133" s="19"/>
      <c r="FQS133" s="19"/>
      <c r="FQT133" s="19"/>
      <c r="FQU133" s="19"/>
      <c r="FQV133" s="19"/>
      <c r="FQW133" s="19"/>
      <c r="FQX133" s="19"/>
      <c r="FQY133" s="19"/>
      <c r="FQZ133" s="19"/>
      <c r="FRA133" s="19"/>
      <c r="FRB133" s="19"/>
      <c r="FRC133" s="19"/>
      <c r="FRD133" s="19"/>
      <c r="FRE133" s="19"/>
      <c r="FRF133" s="19"/>
      <c r="FRG133" s="19"/>
      <c r="FRH133" s="19"/>
      <c r="FRI133" s="19"/>
      <c r="FRJ133" s="19"/>
      <c r="FRK133" s="19"/>
      <c r="FRL133" s="19"/>
      <c r="FRM133" s="19"/>
      <c r="FRN133" s="19"/>
      <c r="FRO133" s="19"/>
      <c r="FRP133" s="19"/>
      <c r="FRQ133" s="19"/>
      <c r="FRR133" s="19"/>
      <c r="FRS133" s="19"/>
      <c r="FRT133" s="19"/>
      <c r="FRU133" s="19"/>
      <c r="FRV133" s="19"/>
      <c r="FRW133" s="19"/>
      <c r="FRX133" s="19"/>
      <c r="FRY133" s="19"/>
      <c r="FRZ133" s="19"/>
      <c r="FSA133" s="19"/>
      <c r="FSB133" s="19"/>
      <c r="FSC133" s="19"/>
      <c r="FSD133" s="19"/>
      <c r="FSE133" s="19"/>
      <c r="FSF133" s="19"/>
      <c r="FSG133" s="19"/>
      <c r="FSH133" s="19"/>
      <c r="FSI133" s="19"/>
      <c r="FSJ133" s="19"/>
      <c r="FSK133" s="19"/>
      <c r="FSL133" s="19"/>
      <c r="FSM133" s="19"/>
      <c r="FSN133" s="19"/>
      <c r="FSO133" s="19"/>
      <c r="FSP133" s="19"/>
      <c r="FSQ133" s="19"/>
      <c r="FSR133" s="19"/>
      <c r="FSS133" s="19"/>
      <c r="FST133" s="19"/>
      <c r="FSU133" s="19"/>
      <c r="FSV133" s="19"/>
      <c r="FSW133" s="19"/>
      <c r="FSX133" s="19"/>
      <c r="FSY133" s="19"/>
      <c r="FSZ133" s="19"/>
      <c r="FTA133" s="19"/>
      <c r="FTB133" s="19"/>
      <c r="FTC133" s="19"/>
      <c r="FTD133" s="19"/>
      <c r="FTE133" s="19"/>
      <c r="FTF133" s="19"/>
      <c r="FTG133" s="19"/>
      <c r="FTH133" s="19"/>
      <c r="FTI133" s="19"/>
      <c r="FTJ133" s="19"/>
      <c r="FTK133" s="19"/>
      <c r="FTL133" s="19"/>
      <c r="FTM133" s="19"/>
      <c r="FTN133" s="19"/>
      <c r="FTO133" s="19"/>
      <c r="FTP133" s="19"/>
      <c r="FTQ133" s="19"/>
      <c r="FTR133" s="19"/>
      <c r="FTS133" s="19"/>
      <c r="FTT133" s="19"/>
      <c r="FTU133" s="19"/>
      <c r="FTV133" s="19"/>
      <c r="FTW133" s="19"/>
      <c r="FTX133" s="19"/>
      <c r="FTY133" s="19"/>
      <c r="FTZ133" s="19"/>
      <c r="FUA133" s="19"/>
      <c r="FUB133" s="19"/>
      <c r="FUC133" s="19"/>
      <c r="FUD133" s="19"/>
      <c r="FUE133" s="19"/>
      <c r="FUF133" s="19"/>
      <c r="FUG133" s="19"/>
      <c r="FUH133" s="19"/>
      <c r="FUI133" s="19"/>
      <c r="FUJ133" s="19"/>
      <c r="FUK133" s="19"/>
      <c r="FUL133" s="19"/>
      <c r="FUM133" s="19"/>
      <c r="FUN133" s="19"/>
      <c r="FUO133" s="19"/>
      <c r="FUP133" s="19"/>
      <c r="FUQ133" s="19"/>
      <c r="FUR133" s="19"/>
      <c r="FUS133" s="19"/>
      <c r="FUT133" s="19"/>
      <c r="FUU133" s="19"/>
      <c r="FUV133" s="19"/>
      <c r="FUW133" s="19"/>
      <c r="FUX133" s="19"/>
      <c r="FUY133" s="19"/>
      <c r="FUZ133" s="19"/>
      <c r="FVA133" s="19"/>
      <c r="FVB133" s="19"/>
      <c r="FVC133" s="19"/>
      <c r="FVD133" s="19"/>
      <c r="FVE133" s="19"/>
      <c r="FVF133" s="19"/>
      <c r="FVG133" s="19"/>
      <c r="FVH133" s="19"/>
      <c r="FVI133" s="19"/>
      <c r="FVJ133" s="19"/>
      <c r="FVK133" s="19"/>
      <c r="FVL133" s="19"/>
      <c r="FVM133" s="19"/>
      <c r="FVN133" s="19"/>
      <c r="FVO133" s="19"/>
      <c r="FVP133" s="19"/>
      <c r="FVQ133" s="19"/>
      <c r="FVR133" s="19"/>
      <c r="FVS133" s="19"/>
      <c r="FVT133" s="19"/>
      <c r="FVU133" s="19"/>
      <c r="FVV133" s="19"/>
      <c r="FVW133" s="19"/>
      <c r="FVX133" s="19"/>
      <c r="FVY133" s="19"/>
      <c r="FVZ133" s="19"/>
      <c r="FWA133" s="19"/>
      <c r="FWB133" s="19"/>
      <c r="FWC133" s="19"/>
      <c r="FWD133" s="19"/>
      <c r="FWE133" s="19"/>
      <c r="FWF133" s="19"/>
      <c r="FWG133" s="19"/>
      <c r="FWH133" s="19"/>
      <c r="FWI133" s="19"/>
      <c r="FWJ133" s="19"/>
      <c r="FWK133" s="19"/>
      <c r="FWL133" s="19"/>
      <c r="FWM133" s="19"/>
      <c r="FWN133" s="19"/>
      <c r="FWO133" s="19"/>
      <c r="FWP133" s="19"/>
      <c r="FWQ133" s="19"/>
      <c r="FWR133" s="19"/>
      <c r="FWS133" s="19"/>
      <c r="FWT133" s="19"/>
      <c r="FWU133" s="19"/>
      <c r="FWV133" s="19"/>
      <c r="FWW133" s="19"/>
      <c r="FWX133" s="19"/>
      <c r="FWY133" s="19"/>
      <c r="FWZ133" s="19"/>
      <c r="FXA133" s="19"/>
      <c r="FXB133" s="19"/>
      <c r="FXC133" s="19"/>
      <c r="FXD133" s="19"/>
      <c r="FXE133" s="19"/>
      <c r="FXF133" s="19"/>
      <c r="FXG133" s="19"/>
      <c r="FXH133" s="19"/>
      <c r="FXI133" s="19"/>
      <c r="FXJ133" s="19"/>
      <c r="FXK133" s="19"/>
      <c r="FXL133" s="19"/>
      <c r="FXM133" s="19"/>
      <c r="FXN133" s="19"/>
      <c r="FXO133" s="19"/>
      <c r="FXP133" s="19"/>
      <c r="FXQ133" s="19"/>
      <c r="FXR133" s="19"/>
      <c r="FXS133" s="19"/>
      <c r="FXT133" s="19"/>
      <c r="FXU133" s="19"/>
      <c r="FXV133" s="19"/>
      <c r="FXW133" s="19"/>
      <c r="FXX133" s="19"/>
      <c r="FXY133" s="19"/>
      <c r="FXZ133" s="19"/>
      <c r="FYA133" s="19"/>
      <c r="FYB133" s="19"/>
      <c r="FYC133" s="19"/>
      <c r="FYD133" s="19"/>
      <c r="FYE133" s="19"/>
      <c r="FYF133" s="19"/>
      <c r="FYG133" s="19"/>
      <c r="FYH133" s="19"/>
      <c r="FYI133" s="19"/>
      <c r="FYJ133" s="19"/>
      <c r="FYK133" s="19"/>
      <c r="FYL133" s="19"/>
      <c r="FYM133" s="19"/>
      <c r="FYN133" s="19"/>
      <c r="FYO133" s="19"/>
      <c r="FYP133" s="19"/>
      <c r="FYQ133" s="19"/>
      <c r="FYR133" s="19"/>
      <c r="FYS133" s="19"/>
      <c r="FYT133" s="19"/>
      <c r="FYU133" s="19"/>
      <c r="FYV133" s="19"/>
      <c r="FYW133" s="19"/>
      <c r="FYX133" s="19"/>
      <c r="FYY133" s="19"/>
      <c r="FYZ133" s="19"/>
      <c r="FZA133" s="19"/>
      <c r="FZB133" s="19"/>
      <c r="FZC133" s="19"/>
      <c r="FZD133" s="19"/>
      <c r="FZE133" s="19"/>
      <c r="FZF133" s="19"/>
      <c r="FZG133" s="19"/>
      <c r="FZH133" s="19"/>
      <c r="FZI133" s="19"/>
      <c r="FZJ133" s="19"/>
      <c r="FZK133" s="19"/>
      <c r="FZL133" s="19"/>
      <c r="FZM133" s="19"/>
      <c r="FZN133" s="19"/>
      <c r="FZO133" s="19"/>
      <c r="FZP133" s="19"/>
      <c r="FZQ133" s="19"/>
      <c r="FZR133" s="19"/>
      <c r="FZS133" s="19"/>
      <c r="FZT133" s="19"/>
      <c r="FZU133" s="19"/>
      <c r="FZV133" s="19"/>
      <c r="FZW133" s="19"/>
      <c r="FZX133" s="19"/>
      <c r="FZY133" s="19"/>
      <c r="FZZ133" s="19"/>
      <c r="GAA133" s="19"/>
      <c r="GAB133" s="19"/>
      <c r="GAC133" s="19"/>
      <c r="GAD133" s="19"/>
      <c r="GAE133" s="19"/>
      <c r="GAF133" s="19"/>
      <c r="GAG133" s="19"/>
      <c r="GAH133" s="19"/>
      <c r="GAI133" s="19"/>
      <c r="GAJ133" s="19"/>
      <c r="GAK133" s="19"/>
      <c r="GAL133" s="19"/>
      <c r="GAM133" s="19"/>
      <c r="GAN133" s="19"/>
      <c r="GAO133" s="19"/>
      <c r="GAP133" s="19"/>
      <c r="GAQ133" s="19"/>
      <c r="GAR133" s="19"/>
      <c r="GAS133" s="19"/>
      <c r="GAT133" s="19"/>
      <c r="GAU133" s="19"/>
      <c r="GAV133" s="19"/>
      <c r="GAW133" s="19"/>
      <c r="GAX133" s="19"/>
      <c r="GAY133" s="19"/>
      <c r="GAZ133" s="19"/>
      <c r="GBA133" s="19"/>
      <c r="GBB133" s="19"/>
      <c r="GBC133" s="19"/>
      <c r="GBD133" s="19"/>
      <c r="GBE133" s="19"/>
      <c r="GBF133" s="19"/>
      <c r="GBG133" s="19"/>
      <c r="GBH133" s="19"/>
      <c r="GBI133" s="19"/>
      <c r="GBJ133" s="19"/>
      <c r="GBK133" s="19"/>
      <c r="GBL133" s="19"/>
      <c r="GBM133" s="19"/>
      <c r="GBN133" s="19"/>
      <c r="GBO133" s="19"/>
      <c r="GBP133" s="19"/>
      <c r="GBQ133" s="19"/>
      <c r="GBR133" s="19"/>
      <c r="GBS133" s="19"/>
      <c r="GBT133" s="19"/>
      <c r="GBU133" s="19"/>
      <c r="GBV133" s="19"/>
      <c r="GBW133" s="19"/>
      <c r="GBX133" s="19"/>
      <c r="GBY133" s="19"/>
      <c r="GBZ133" s="19"/>
      <c r="GCA133" s="19"/>
      <c r="GCB133" s="19"/>
      <c r="GCC133" s="19"/>
      <c r="GCD133" s="19"/>
      <c r="GCE133" s="19"/>
      <c r="GCF133" s="19"/>
      <c r="GCG133" s="19"/>
      <c r="GCH133" s="19"/>
      <c r="GCI133" s="19"/>
      <c r="GCJ133" s="19"/>
      <c r="GCK133" s="19"/>
      <c r="GCL133" s="19"/>
      <c r="GCM133" s="19"/>
      <c r="GCN133" s="19"/>
      <c r="GCO133" s="19"/>
      <c r="GCP133" s="19"/>
      <c r="GCQ133" s="19"/>
      <c r="GCR133" s="19"/>
      <c r="GCS133" s="19"/>
      <c r="GCT133" s="19"/>
      <c r="GCU133" s="19"/>
      <c r="GCV133" s="19"/>
      <c r="GCW133" s="19"/>
      <c r="GCX133" s="19"/>
      <c r="GCY133" s="19"/>
      <c r="GCZ133" s="19"/>
      <c r="GDA133" s="19"/>
      <c r="GDB133" s="19"/>
      <c r="GDC133" s="19"/>
      <c r="GDD133" s="19"/>
      <c r="GDE133" s="19"/>
      <c r="GDF133" s="19"/>
      <c r="GDG133" s="19"/>
      <c r="GDH133" s="19"/>
      <c r="GDI133" s="19"/>
      <c r="GDJ133" s="19"/>
      <c r="GDK133" s="19"/>
      <c r="GDL133" s="19"/>
      <c r="GDM133" s="19"/>
      <c r="GDN133" s="19"/>
      <c r="GDO133" s="19"/>
      <c r="GDP133" s="19"/>
      <c r="GDQ133" s="19"/>
      <c r="GDR133" s="19"/>
      <c r="GDS133" s="19"/>
      <c r="GDT133" s="19"/>
      <c r="GDU133" s="19"/>
      <c r="GDV133" s="19"/>
      <c r="GDW133" s="19"/>
      <c r="GDX133" s="19"/>
      <c r="GDY133" s="19"/>
      <c r="GDZ133" s="19"/>
      <c r="GEA133" s="19"/>
      <c r="GEB133" s="19"/>
      <c r="GEC133" s="19"/>
      <c r="GED133" s="19"/>
      <c r="GEE133" s="19"/>
      <c r="GEF133" s="19"/>
      <c r="GEG133" s="19"/>
      <c r="GEH133" s="19"/>
      <c r="GEI133" s="19"/>
      <c r="GEJ133" s="19"/>
      <c r="GEK133" s="19"/>
      <c r="GEL133" s="19"/>
      <c r="GEM133" s="19"/>
      <c r="GEN133" s="19"/>
      <c r="GEO133" s="19"/>
      <c r="GEP133" s="19"/>
      <c r="GEQ133" s="19"/>
      <c r="GER133" s="19"/>
      <c r="GES133" s="19"/>
      <c r="GET133" s="19"/>
      <c r="GEU133" s="19"/>
      <c r="GEV133" s="19"/>
      <c r="GEW133" s="19"/>
      <c r="GEX133" s="19"/>
      <c r="GEY133" s="19"/>
      <c r="GEZ133" s="19"/>
      <c r="GFA133" s="19"/>
      <c r="GFB133" s="19"/>
      <c r="GFC133" s="19"/>
      <c r="GFD133" s="19"/>
      <c r="GFE133" s="19"/>
      <c r="GFF133" s="19"/>
      <c r="GFG133" s="19"/>
      <c r="GFH133" s="19"/>
      <c r="GFI133" s="19"/>
      <c r="GFJ133" s="19"/>
      <c r="GFK133" s="19"/>
      <c r="GFL133" s="19"/>
      <c r="GFM133" s="19"/>
      <c r="GFN133" s="19"/>
      <c r="GFO133" s="19"/>
      <c r="GFP133" s="19"/>
      <c r="GFQ133" s="19"/>
      <c r="GFR133" s="19"/>
      <c r="GFS133" s="19"/>
      <c r="GFT133" s="19"/>
      <c r="GFU133" s="19"/>
      <c r="GFV133" s="19"/>
      <c r="GFW133" s="19"/>
      <c r="GFX133" s="19"/>
      <c r="GFY133" s="19"/>
      <c r="GFZ133" s="19"/>
      <c r="GGA133" s="19"/>
      <c r="GGB133" s="19"/>
      <c r="GGC133" s="19"/>
      <c r="GGD133" s="19"/>
      <c r="GGE133" s="19"/>
      <c r="GGF133" s="19"/>
      <c r="GGG133" s="19"/>
      <c r="GGH133" s="19"/>
      <c r="GGI133" s="19"/>
      <c r="GGJ133" s="19"/>
      <c r="GGK133" s="19"/>
      <c r="GGL133" s="19"/>
      <c r="GGM133" s="19"/>
      <c r="GGN133" s="19"/>
      <c r="GGO133" s="19"/>
      <c r="GGP133" s="19"/>
      <c r="GGQ133" s="19"/>
      <c r="GGR133" s="19"/>
      <c r="GGS133" s="19"/>
      <c r="GGT133" s="19"/>
      <c r="GGU133" s="19"/>
      <c r="GGV133" s="19"/>
      <c r="GGW133" s="19"/>
      <c r="GGX133" s="19"/>
      <c r="GGY133" s="19"/>
      <c r="GGZ133" s="19"/>
      <c r="GHA133" s="19"/>
      <c r="GHB133" s="19"/>
      <c r="GHC133" s="19"/>
      <c r="GHD133" s="19"/>
      <c r="GHE133" s="19"/>
      <c r="GHF133" s="19"/>
      <c r="GHG133" s="19"/>
      <c r="GHH133" s="19"/>
      <c r="GHI133" s="19"/>
      <c r="GHJ133" s="19"/>
      <c r="GHK133" s="19"/>
      <c r="GHL133" s="19"/>
      <c r="GHM133" s="19"/>
      <c r="GHN133" s="19"/>
      <c r="GHO133" s="19"/>
      <c r="GHP133" s="19"/>
      <c r="GHQ133" s="19"/>
      <c r="GHR133" s="19"/>
      <c r="GHS133" s="19"/>
      <c r="GHT133" s="19"/>
      <c r="GHU133" s="19"/>
      <c r="GHV133" s="19"/>
      <c r="GHW133" s="19"/>
      <c r="GHX133" s="19"/>
      <c r="GHY133" s="19"/>
      <c r="GHZ133" s="19"/>
      <c r="GIA133" s="19"/>
      <c r="GIB133" s="19"/>
      <c r="GIC133" s="19"/>
      <c r="GID133" s="19"/>
      <c r="GIE133" s="19"/>
      <c r="GIF133" s="19"/>
      <c r="GIG133" s="19"/>
      <c r="GIH133" s="19"/>
      <c r="GII133" s="19"/>
      <c r="GIJ133" s="19"/>
      <c r="GIK133" s="19"/>
      <c r="GIL133" s="19"/>
      <c r="GIM133" s="19"/>
      <c r="GIN133" s="19"/>
      <c r="GIO133" s="19"/>
      <c r="GIP133" s="19"/>
      <c r="GIQ133" s="19"/>
      <c r="GIR133" s="19"/>
      <c r="GIS133" s="19"/>
      <c r="GIT133" s="19"/>
      <c r="GIU133" s="19"/>
      <c r="GIV133" s="19"/>
      <c r="GIW133" s="19"/>
      <c r="GIX133" s="19"/>
      <c r="GIY133" s="19"/>
      <c r="GIZ133" s="19"/>
      <c r="GJA133" s="19"/>
      <c r="GJB133" s="19"/>
      <c r="GJC133" s="19"/>
      <c r="GJD133" s="19"/>
      <c r="GJE133" s="19"/>
      <c r="GJF133" s="19"/>
      <c r="GJG133" s="19"/>
      <c r="GJH133" s="19"/>
      <c r="GJI133" s="19"/>
      <c r="GJJ133" s="19"/>
      <c r="GJK133" s="19"/>
      <c r="GJL133" s="19"/>
      <c r="GJM133" s="19"/>
      <c r="GJN133" s="19"/>
      <c r="GJO133" s="19"/>
      <c r="GJP133" s="19"/>
      <c r="GJQ133" s="19"/>
      <c r="GJR133" s="19"/>
      <c r="GJS133" s="19"/>
      <c r="GJT133" s="19"/>
      <c r="GJU133" s="19"/>
      <c r="GJV133" s="19"/>
      <c r="GJW133" s="19"/>
      <c r="GJX133" s="19"/>
      <c r="GJY133" s="19"/>
      <c r="GJZ133" s="19"/>
      <c r="GKA133" s="19"/>
      <c r="GKB133" s="19"/>
      <c r="GKC133" s="19"/>
      <c r="GKD133" s="19"/>
      <c r="GKE133" s="19"/>
      <c r="GKF133" s="19"/>
      <c r="GKG133" s="19"/>
      <c r="GKH133" s="19"/>
      <c r="GKI133" s="19"/>
      <c r="GKJ133" s="19"/>
      <c r="GKK133" s="19"/>
      <c r="GKL133" s="19"/>
      <c r="GKM133" s="19"/>
      <c r="GKN133" s="19"/>
      <c r="GKO133" s="19"/>
      <c r="GKP133" s="19"/>
      <c r="GKQ133" s="19"/>
      <c r="GKR133" s="19"/>
      <c r="GKS133" s="19"/>
      <c r="GKT133" s="19"/>
      <c r="GKU133" s="19"/>
      <c r="GKV133" s="19"/>
      <c r="GKW133" s="19"/>
      <c r="GKX133" s="19"/>
      <c r="GKY133" s="19"/>
      <c r="GKZ133" s="19"/>
      <c r="GLA133" s="19"/>
      <c r="GLB133" s="19"/>
      <c r="GLC133" s="19"/>
      <c r="GLD133" s="19"/>
      <c r="GLE133" s="19"/>
      <c r="GLF133" s="19"/>
      <c r="GLG133" s="19"/>
      <c r="GLH133" s="19"/>
      <c r="GLI133" s="19"/>
      <c r="GLJ133" s="19"/>
      <c r="GLK133" s="19"/>
      <c r="GLL133" s="19"/>
      <c r="GLM133" s="19"/>
      <c r="GLN133" s="19"/>
      <c r="GLO133" s="19"/>
      <c r="GLP133" s="19"/>
      <c r="GLQ133" s="19"/>
      <c r="GLR133" s="19"/>
      <c r="GLS133" s="19"/>
      <c r="GLT133" s="19"/>
      <c r="GLU133" s="19"/>
      <c r="GLV133" s="19"/>
      <c r="GLW133" s="19"/>
      <c r="GLX133" s="19"/>
      <c r="GLY133" s="19"/>
      <c r="GLZ133" s="19"/>
      <c r="GMA133" s="19"/>
      <c r="GMB133" s="19"/>
      <c r="GMC133" s="19"/>
      <c r="GMD133" s="19"/>
      <c r="GME133" s="19"/>
      <c r="GMF133" s="19"/>
      <c r="GMG133" s="19"/>
      <c r="GMH133" s="19"/>
      <c r="GMI133" s="19"/>
      <c r="GMJ133" s="19"/>
      <c r="GMK133" s="19"/>
      <c r="GML133" s="19"/>
      <c r="GMM133" s="19"/>
      <c r="GMN133" s="19"/>
      <c r="GMO133" s="19"/>
      <c r="GMP133" s="19"/>
      <c r="GMQ133" s="19"/>
      <c r="GMR133" s="19"/>
      <c r="GMS133" s="19"/>
      <c r="GMT133" s="19"/>
      <c r="GMU133" s="19"/>
      <c r="GMV133" s="19"/>
      <c r="GMW133" s="19"/>
      <c r="GMX133" s="19"/>
      <c r="GMY133" s="19"/>
      <c r="GMZ133" s="19"/>
      <c r="GNA133" s="19"/>
      <c r="GNB133" s="19"/>
      <c r="GNC133" s="19"/>
      <c r="GND133" s="19"/>
      <c r="GNE133" s="19"/>
      <c r="GNF133" s="19"/>
      <c r="GNG133" s="19"/>
      <c r="GNH133" s="19"/>
      <c r="GNI133" s="19"/>
      <c r="GNJ133" s="19"/>
      <c r="GNK133" s="19"/>
      <c r="GNL133" s="19"/>
      <c r="GNM133" s="19"/>
      <c r="GNN133" s="19"/>
      <c r="GNO133" s="19"/>
      <c r="GNP133" s="19"/>
      <c r="GNQ133" s="19"/>
      <c r="GNR133" s="19"/>
      <c r="GNS133" s="19"/>
      <c r="GNT133" s="19"/>
      <c r="GNU133" s="19"/>
      <c r="GNV133" s="19"/>
      <c r="GNW133" s="19"/>
      <c r="GNX133" s="19"/>
      <c r="GNY133" s="19"/>
      <c r="GNZ133" s="19"/>
      <c r="GOA133" s="19"/>
      <c r="GOB133" s="19"/>
      <c r="GOC133" s="19"/>
      <c r="GOD133" s="19"/>
      <c r="GOE133" s="19"/>
      <c r="GOF133" s="19"/>
      <c r="GOG133" s="19"/>
      <c r="GOH133" s="19"/>
      <c r="GOI133" s="19"/>
      <c r="GOJ133" s="19"/>
      <c r="GOK133" s="19"/>
      <c r="GOL133" s="19"/>
      <c r="GOM133" s="19"/>
      <c r="GON133" s="19"/>
      <c r="GOO133" s="19"/>
      <c r="GOP133" s="19"/>
      <c r="GOQ133" s="19"/>
      <c r="GOR133" s="19"/>
      <c r="GOS133" s="19"/>
      <c r="GOT133" s="19"/>
      <c r="GOU133" s="19"/>
      <c r="GOV133" s="19"/>
      <c r="GOW133" s="19"/>
      <c r="GOX133" s="19"/>
      <c r="GOY133" s="19"/>
      <c r="GOZ133" s="19"/>
      <c r="GPA133" s="19"/>
      <c r="GPB133" s="19"/>
      <c r="GPC133" s="19"/>
      <c r="GPD133" s="19"/>
      <c r="GPE133" s="19"/>
      <c r="GPF133" s="19"/>
      <c r="GPG133" s="19"/>
      <c r="GPH133" s="19"/>
      <c r="GPI133" s="19"/>
      <c r="GPJ133" s="19"/>
      <c r="GPK133" s="19"/>
      <c r="GPL133" s="19"/>
      <c r="GPM133" s="19"/>
      <c r="GPN133" s="19"/>
      <c r="GPO133" s="19"/>
      <c r="GPP133" s="19"/>
      <c r="GPQ133" s="19"/>
      <c r="GPR133" s="19"/>
      <c r="GPS133" s="19"/>
      <c r="GPT133" s="19"/>
      <c r="GPU133" s="19"/>
      <c r="GPV133" s="19"/>
      <c r="GPW133" s="19"/>
      <c r="GPX133" s="19"/>
      <c r="GPY133" s="19"/>
      <c r="GPZ133" s="19"/>
      <c r="GQA133" s="19"/>
      <c r="GQB133" s="19"/>
      <c r="GQC133" s="19"/>
      <c r="GQD133" s="19"/>
      <c r="GQE133" s="19"/>
      <c r="GQF133" s="19"/>
      <c r="GQG133" s="19"/>
      <c r="GQH133" s="19"/>
      <c r="GQI133" s="19"/>
      <c r="GQJ133" s="19"/>
      <c r="GQK133" s="19"/>
      <c r="GQL133" s="19"/>
      <c r="GQM133" s="19"/>
      <c r="GQN133" s="19"/>
      <c r="GQO133" s="19"/>
      <c r="GQP133" s="19"/>
      <c r="GQQ133" s="19"/>
      <c r="GQR133" s="19"/>
      <c r="GQS133" s="19"/>
      <c r="GQT133" s="19"/>
      <c r="GQU133" s="19"/>
      <c r="GQV133" s="19"/>
      <c r="GQW133" s="19"/>
      <c r="GQX133" s="19"/>
      <c r="GQY133" s="19"/>
      <c r="GQZ133" s="19"/>
      <c r="GRA133" s="19"/>
      <c r="GRB133" s="19"/>
      <c r="GRC133" s="19"/>
      <c r="GRD133" s="19"/>
      <c r="GRE133" s="19"/>
      <c r="GRF133" s="19"/>
      <c r="GRG133" s="19"/>
      <c r="GRH133" s="19"/>
      <c r="GRI133" s="19"/>
      <c r="GRJ133" s="19"/>
      <c r="GRK133" s="19"/>
      <c r="GRL133" s="19"/>
      <c r="GRM133" s="19"/>
      <c r="GRN133" s="19"/>
      <c r="GRO133" s="19"/>
      <c r="GRP133" s="19"/>
      <c r="GRQ133" s="19"/>
      <c r="GRR133" s="19"/>
      <c r="GRS133" s="19"/>
      <c r="GRT133" s="19"/>
      <c r="GRU133" s="19"/>
      <c r="GRV133" s="19"/>
      <c r="GRW133" s="19"/>
      <c r="GRX133" s="19"/>
      <c r="GRY133" s="19"/>
      <c r="GRZ133" s="19"/>
      <c r="GSA133" s="19"/>
      <c r="GSB133" s="19"/>
      <c r="GSC133" s="19"/>
      <c r="GSD133" s="19"/>
      <c r="GSE133" s="19"/>
      <c r="GSF133" s="19"/>
      <c r="GSG133" s="19"/>
      <c r="GSH133" s="19"/>
      <c r="GSI133" s="19"/>
      <c r="GSJ133" s="19"/>
      <c r="GSK133" s="19"/>
      <c r="GSL133" s="19"/>
      <c r="GSM133" s="19"/>
      <c r="GSN133" s="19"/>
      <c r="GSO133" s="19"/>
      <c r="GSP133" s="19"/>
      <c r="GSQ133" s="19"/>
      <c r="GSR133" s="19"/>
      <c r="GSS133" s="19"/>
      <c r="GST133" s="19"/>
      <c r="GSU133" s="19"/>
      <c r="GSV133" s="19"/>
      <c r="GSW133" s="19"/>
      <c r="GSX133" s="19"/>
      <c r="GSY133" s="19"/>
      <c r="GSZ133" s="19"/>
      <c r="GTA133" s="19"/>
      <c r="GTB133" s="19"/>
      <c r="GTC133" s="19"/>
      <c r="GTD133" s="19"/>
      <c r="GTE133" s="19"/>
      <c r="GTF133" s="19"/>
      <c r="GTG133" s="19"/>
      <c r="GTH133" s="19"/>
      <c r="GTI133" s="19"/>
      <c r="GTJ133" s="19"/>
      <c r="GTK133" s="19"/>
      <c r="GTL133" s="19"/>
      <c r="GTM133" s="19"/>
      <c r="GTN133" s="19"/>
      <c r="GTO133" s="19"/>
      <c r="GTP133" s="19"/>
      <c r="GTQ133" s="19"/>
      <c r="GTR133" s="19"/>
      <c r="GTS133" s="19"/>
      <c r="GTT133" s="19"/>
      <c r="GTU133" s="19"/>
      <c r="GTV133" s="19"/>
      <c r="GTW133" s="19"/>
      <c r="GTX133" s="19"/>
      <c r="GTY133" s="19"/>
      <c r="GTZ133" s="19"/>
      <c r="GUA133" s="19"/>
      <c r="GUB133" s="19"/>
      <c r="GUC133" s="19"/>
      <c r="GUD133" s="19"/>
      <c r="GUE133" s="19"/>
      <c r="GUF133" s="19"/>
      <c r="GUG133" s="19"/>
      <c r="GUH133" s="19"/>
      <c r="GUI133" s="19"/>
      <c r="GUJ133" s="19"/>
      <c r="GUK133" s="19"/>
      <c r="GUL133" s="19"/>
      <c r="GUM133" s="19"/>
      <c r="GUN133" s="19"/>
      <c r="GUO133" s="19"/>
      <c r="GUP133" s="19"/>
      <c r="GUQ133" s="19"/>
      <c r="GUR133" s="19"/>
      <c r="GUS133" s="19"/>
      <c r="GUT133" s="19"/>
      <c r="GUU133" s="19"/>
      <c r="GUV133" s="19"/>
      <c r="GUW133" s="19"/>
      <c r="GUX133" s="19"/>
      <c r="GUY133" s="19"/>
      <c r="GUZ133" s="19"/>
      <c r="GVA133" s="19"/>
      <c r="GVB133" s="19"/>
      <c r="GVC133" s="19"/>
      <c r="GVD133" s="19"/>
      <c r="GVE133" s="19"/>
      <c r="GVF133" s="19"/>
      <c r="GVG133" s="19"/>
      <c r="GVH133" s="19"/>
      <c r="GVI133" s="19"/>
      <c r="GVJ133" s="19"/>
      <c r="GVK133" s="19"/>
      <c r="GVL133" s="19"/>
      <c r="GVM133" s="19"/>
      <c r="GVN133" s="19"/>
      <c r="GVO133" s="19"/>
      <c r="GVP133" s="19"/>
      <c r="GVQ133" s="19"/>
      <c r="GVR133" s="19"/>
      <c r="GVS133" s="19"/>
      <c r="GVT133" s="19"/>
      <c r="GVU133" s="19"/>
      <c r="GVV133" s="19"/>
      <c r="GVW133" s="19"/>
      <c r="GVX133" s="19"/>
      <c r="GVY133" s="19"/>
      <c r="GVZ133" s="19"/>
      <c r="GWA133" s="19"/>
      <c r="GWB133" s="19"/>
      <c r="GWC133" s="19"/>
      <c r="GWD133" s="19"/>
      <c r="GWE133" s="19"/>
      <c r="GWF133" s="19"/>
      <c r="GWG133" s="19"/>
      <c r="GWH133" s="19"/>
      <c r="GWI133" s="19"/>
      <c r="GWJ133" s="19"/>
      <c r="GWK133" s="19"/>
      <c r="GWL133" s="19"/>
      <c r="GWM133" s="19"/>
      <c r="GWN133" s="19"/>
      <c r="GWO133" s="19"/>
      <c r="GWP133" s="19"/>
      <c r="GWQ133" s="19"/>
      <c r="GWR133" s="19"/>
      <c r="GWS133" s="19"/>
      <c r="GWT133" s="19"/>
      <c r="GWU133" s="19"/>
      <c r="GWV133" s="19"/>
      <c r="GWW133" s="19"/>
      <c r="GWX133" s="19"/>
      <c r="GWY133" s="19"/>
      <c r="GWZ133" s="19"/>
      <c r="GXA133" s="19"/>
      <c r="GXB133" s="19"/>
      <c r="GXC133" s="19"/>
      <c r="GXD133" s="19"/>
      <c r="GXE133" s="19"/>
      <c r="GXF133" s="19"/>
      <c r="GXG133" s="19"/>
      <c r="GXH133" s="19"/>
      <c r="GXI133" s="19"/>
      <c r="GXJ133" s="19"/>
      <c r="GXK133" s="19"/>
      <c r="GXL133" s="19"/>
      <c r="GXM133" s="19"/>
      <c r="GXN133" s="19"/>
      <c r="GXO133" s="19"/>
      <c r="GXP133" s="19"/>
      <c r="GXQ133" s="19"/>
      <c r="GXR133" s="19"/>
      <c r="GXS133" s="19"/>
      <c r="GXT133" s="19"/>
      <c r="GXU133" s="19"/>
      <c r="GXV133" s="19"/>
      <c r="GXW133" s="19"/>
      <c r="GXX133" s="19"/>
      <c r="GXY133" s="19"/>
      <c r="GXZ133" s="19"/>
      <c r="GYA133" s="19"/>
      <c r="GYB133" s="19"/>
      <c r="GYC133" s="19"/>
      <c r="GYD133" s="19"/>
      <c r="GYE133" s="19"/>
      <c r="GYF133" s="19"/>
      <c r="GYG133" s="19"/>
      <c r="GYH133" s="19"/>
      <c r="GYI133" s="19"/>
      <c r="GYJ133" s="19"/>
      <c r="GYK133" s="19"/>
      <c r="GYL133" s="19"/>
      <c r="GYM133" s="19"/>
      <c r="GYN133" s="19"/>
      <c r="GYO133" s="19"/>
      <c r="GYP133" s="19"/>
      <c r="GYQ133" s="19"/>
      <c r="GYR133" s="19"/>
      <c r="GYS133" s="19"/>
      <c r="GYT133" s="19"/>
      <c r="GYU133" s="19"/>
      <c r="GYV133" s="19"/>
      <c r="GYW133" s="19"/>
      <c r="GYX133" s="19"/>
      <c r="GYY133" s="19"/>
      <c r="GYZ133" s="19"/>
      <c r="GZA133" s="19"/>
      <c r="GZB133" s="19"/>
      <c r="GZC133" s="19"/>
      <c r="GZD133" s="19"/>
      <c r="GZE133" s="19"/>
      <c r="GZF133" s="19"/>
      <c r="GZG133" s="19"/>
      <c r="GZH133" s="19"/>
      <c r="GZI133" s="19"/>
      <c r="GZJ133" s="19"/>
      <c r="GZK133" s="19"/>
      <c r="GZL133" s="19"/>
      <c r="GZM133" s="19"/>
      <c r="GZN133" s="19"/>
      <c r="GZO133" s="19"/>
      <c r="GZP133" s="19"/>
      <c r="GZQ133" s="19"/>
      <c r="GZR133" s="19"/>
      <c r="GZS133" s="19"/>
      <c r="GZT133" s="19"/>
      <c r="GZU133" s="19"/>
      <c r="GZV133" s="19"/>
      <c r="GZW133" s="19"/>
      <c r="GZX133" s="19"/>
      <c r="GZY133" s="19"/>
      <c r="GZZ133" s="19"/>
      <c r="HAA133" s="19"/>
      <c r="HAB133" s="19"/>
      <c r="HAC133" s="19"/>
      <c r="HAD133" s="19"/>
      <c r="HAE133" s="19"/>
      <c r="HAF133" s="19"/>
      <c r="HAG133" s="19"/>
      <c r="HAH133" s="19"/>
      <c r="HAI133" s="19"/>
      <c r="HAJ133" s="19"/>
      <c r="HAK133" s="19"/>
      <c r="HAL133" s="19"/>
      <c r="HAM133" s="19"/>
      <c r="HAN133" s="19"/>
      <c r="HAO133" s="19"/>
      <c r="HAP133" s="19"/>
      <c r="HAQ133" s="19"/>
      <c r="HAR133" s="19"/>
      <c r="HAS133" s="19"/>
      <c r="HAT133" s="19"/>
      <c r="HAU133" s="19"/>
      <c r="HAV133" s="19"/>
      <c r="HAW133" s="19"/>
      <c r="HAX133" s="19"/>
      <c r="HAY133" s="19"/>
      <c r="HAZ133" s="19"/>
      <c r="HBA133" s="19"/>
      <c r="HBB133" s="19"/>
      <c r="HBC133" s="19"/>
      <c r="HBD133" s="19"/>
      <c r="HBE133" s="19"/>
      <c r="HBF133" s="19"/>
      <c r="HBG133" s="19"/>
      <c r="HBH133" s="19"/>
      <c r="HBI133" s="19"/>
      <c r="HBJ133" s="19"/>
      <c r="HBK133" s="19"/>
      <c r="HBL133" s="19"/>
      <c r="HBM133" s="19"/>
      <c r="HBN133" s="19"/>
      <c r="HBO133" s="19"/>
      <c r="HBP133" s="19"/>
      <c r="HBQ133" s="19"/>
      <c r="HBR133" s="19"/>
      <c r="HBS133" s="19"/>
      <c r="HBT133" s="19"/>
      <c r="HBU133" s="19"/>
      <c r="HBV133" s="19"/>
      <c r="HBW133" s="19"/>
      <c r="HBX133" s="19"/>
      <c r="HBY133" s="19"/>
      <c r="HBZ133" s="19"/>
      <c r="HCA133" s="19"/>
      <c r="HCB133" s="19"/>
      <c r="HCC133" s="19"/>
      <c r="HCD133" s="19"/>
      <c r="HCE133" s="19"/>
      <c r="HCF133" s="19"/>
      <c r="HCG133" s="19"/>
      <c r="HCH133" s="19"/>
      <c r="HCI133" s="19"/>
      <c r="HCJ133" s="19"/>
      <c r="HCK133" s="19"/>
      <c r="HCL133" s="19"/>
      <c r="HCM133" s="19"/>
      <c r="HCN133" s="19"/>
      <c r="HCO133" s="19"/>
      <c r="HCP133" s="19"/>
      <c r="HCQ133" s="19"/>
      <c r="HCR133" s="19"/>
      <c r="HCS133" s="19"/>
      <c r="HCT133" s="19"/>
      <c r="HCU133" s="19"/>
      <c r="HCV133" s="19"/>
      <c r="HCW133" s="19"/>
      <c r="HCX133" s="19"/>
      <c r="HCY133" s="19"/>
      <c r="HCZ133" s="19"/>
      <c r="HDA133" s="19"/>
      <c r="HDB133" s="19"/>
      <c r="HDC133" s="19"/>
      <c r="HDD133" s="19"/>
      <c r="HDE133" s="19"/>
      <c r="HDF133" s="19"/>
      <c r="HDG133" s="19"/>
      <c r="HDH133" s="19"/>
      <c r="HDI133" s="19"/>
      <c r="HDJ133" s="19"/>
      <c r="HDK133" s="19"/>
      <c r="HDL133" s="19"/>
      <c r="HDM133" s="19"/>
      <c r="HDN133" s="19"/>
      <c r="HDO133" s="19"/>
      <c r="HDP133" s="19"/>
      <c r="HDQ133" s="19"/>
      <c r="HDR133" s="19"/>
      <c r="HDS133" s="19"/>
      <c r="HDT133" s="19"/>
      <c r="HDU133" s="19"/>
      <c r="HDV133" s="19"/>
      <c r="HDW133" s="19"/>
      <c r="HDX133" s="19"/>
      <c r="HDY133" s="19"/>
      <c r="HDZ133" s="19"/>
      <c r="HEA133" s="19"/>
      <c r="HEB133" s="19"/>
      <c r="HEC133" s="19"/>
      <c r="HED133" s="19"/>
      <c r="HEE133" s="19"/>
      <c r="HEF133" s="19"/>
      <c r="HEG133" s="19"/>
      <c r="HEH133" s="19"/>
      <c r="HEI133" s="19"/>
      <c r="HEJ133" s="19"/>
      <c r="HEK133" s="19"/>
      <c r="HEL133" s="19"/>
      <c r="HEM133" s="19"/>
      <c r="HEN133" s="19"/>
      <c r="HEO133" s="19"/>
      <c r="HEP133" s="19"/>
      <c r="HEQ133" s="19"/>
      <c r="HER133" s="19"/>
      <c r="HES133" s="19"/>
      <c r="HET133" s="19"/>
      <c r="HEU133" s="19"/>
      <c r="HEV133" s="19"/>
      <c r="HEW133" s="19"/>
      <c r="HEX133" s="19"/>
      <c r="HEY133" s="19"/>
      <c r="HEZ133" s="19"/>
      <c r="HFA133" s="19"/>
      <c r="HFB133" s="19"/>
      <c r="HFC133" s="19"/>
      <c r="HFD133" s="19"/>
      <c r="HFE133" s="19"/>
      <c r="HFF133" s="19"/>
      <c r="HFG133" s="19"/>
      <c r="HFH133" s="19"/>
      <c r="HFI133" s="19"/>
      <c r="HFJ133" s="19"/>
      <c r="HFK133" s="19"/>
      <c r="HFL133" s="19"/>
      <c r="HFM133" s="19"/>
      <c r="HFN133" s="19"/>
      <c r="HFO133" s="19"/>
      <c r="HFP133" s="19"/>
      <c r="HFQ133" s="19"/>
      <c r="HFR133" s="19"/>
      <c r="HFS133" s="19"/>
      <c r="HFT133" s="19"/>
      <c r="HFU133" s="19"/>
      <c r="HFV133" s="19"/>
      <c r="HFW133" s="19"/>
      <c r="HFX133" s="19"/>
      <c r="HFY133" s="19"/>
      <c r="HFZ133" s="19"/>
      <c r="HGA133" s="19"/>
      <c r="HGB133" s="19"/>
      <c r="HGC133" s="19"/>
      <c r="HGD133" s="19"/>
      <c r="HGE133" s="19"/>
      <c r="HGF133" s="19"/>
      <c r="HGG133" s="19"/>
      <c r="HGH133" s="19"/>
      <c r="HGI133" s="19"/>
      <c r="HGJ133" s="19"/>
      <c r="HGK133" s="19"/>
      <c r="HGL133" s="19"/>
      <c r="HGM133" s="19"/>
      <c r="HGN133" s="19"/>
      <c r="HGO133" s="19"/>
      <c r="HGP133" s="19"/>
      <c r="HGQ133" s="19"/>
      <c r="HGR133" s="19"/>
      <c r="HGS133" s="19"/>
      <c r="HGT133" s="19"/>
      <c r="HGU133" s="19"/>
      <c r="HGV133" s="19"/>
      <c r="HGW133" s="19"/>
      <c r="HGX133" s="19"/>
      <c r="HGY133" s="19"/>
      <c r="HGZ133" s="19"/>
      <c r="HHA133" s="19"/>
      <c r="HHB133" s="19"/>
      <c r="HHC133" s="19"/>
      <c r="HHD133" s="19"/>
      <c r="HHE133" s="19"/>
      <c r="HHF133" s="19"/>
      <c r="HHG133" s="19"/>
      <c r="HHH133" s="19"/>
      <c r="HHI133" s="19"/>
      <c r="HHJ133" s="19"/>
      <c r="HHK133" s="19"/>
      <c r="HHL133" s="19"/>
      <c r="HHM133" s="19"/>
      <c r="HHN133" s="19"/>
      <c r="HHO133" s="19"/>
      <c r="HHP133" s="19"/>
      <c r="HHQ133" s="19"/>
      <c r="HHR133" s="19"/>
      <c r="HHS133" s="19"/>
      <c r="HHT133" s="19"/>
      <c r="HHU133" s="19"/>
      <c r="HHV133" s="19"/>
      <c r="HHW133" s="19"/>
      <c r="HHX133" s="19"/>
      <c r="HHY133" s="19"/>
      <c r="HHZ133" s="19"/>
      <c r="HIA133" s="19"/>
      <c r="HIB133" s="19"/>
      <c r="HIC133" s="19"/>
      <c r="HID133" s="19"/>
      <c r="HIE133" s="19"/>
      <c r="HIF133" s="19"/>
      <c r="HIG133" s="19"/>
      <c r="HIH133" s="19"/>
      <c r="HII133" s="19"/>
      <c r="HIJ133" s="19"/>
      <c r="HIK133" s="19"/>
      <c r="HIL133" s="19"/>
      <c r="HIM133" s="19"/>
      <c r="HIN133" s="19"/>
      <c r="HIO133" s="19"/>
      <c r="HIP133" s="19"/>
      <c r="HIQ133" s="19"/>
      <c r="HIR133" s="19"/>
      <c r="HIS133" s="19"/>
      <c r="HIT133" s="19"/>
      <c r="HIU133" s="19"/>
      <c r="HIV133" s="19"/>
      <c r="HIW133" s="19"/>
      <c r="HIX133" s="19"/>
      <c r="HIY133" s="19"/>
      <c r="HIZ133" s="19"/>
      <c r="HJA133" s="19"/>
      <c r="HJB133" s="19"/>
      <c r="HJC133" s="19"/>
      <c r="HJD133" s="19"/>
      <c r="HJE133" s="19"/>
      <c r="HJF133" s="19"/>
      <c r="HJG133" s="19"/>
      <c r="HJH133" s="19"/>
      <c r="HJI133" s="19"/>
      <c r="HJJ133" s="19"/>
      <c r="HJK133" s="19"/>
      <c r="HJL133" s="19"/>
      <c r="HJM133" s="19"/>
      <c r="HJN133" s="19"/>
      <c r="HJO133" s="19"/>
      <c r="HJP133" s="19"/>
      <c r="HJQ133" s="19"/>
      <c r="HJR133" s="19"/>
      <c r="HJS133" s="19"/>
      <c r="HJT133" s="19"/>
      <c r="HJU133" s="19"/>
      <c r="HJV133" s="19"/>
      <c r="HJW133" s="19"/>
      <c r="HJX133" s="19"/>
      <c r="HJY133" s="19"/>
      <c r="HJZ133" s="19"/>
      <c r="HKA133" s="19"/>
      <c r="HKB133" s="19"/>
      <c r="HKC133" s="19"/>
      <c r="HKD133" s="19"/>
      <c r="HKE133" s="19"/>
      <c r="HKF133" s="19"/>
      <c r="HKG133" s="19"/>
      <c r="HKH133" s="19"/>
      <c r="HKI133" s="19"/>
      <c r="HKJ133" s="19"/>
      <c r="HKK133" s="19"/>
      <c r="HKL133" s="19"/>
      <c r="HKM133" s="19"/>
      <c r="HKN133" s="19"/>
      <c r="HKO133" s="19"/>
      <c r="HKP133" s="19"/>
      <c r="HKQ133" s="19"/>
      <c r="HKR133" s="19"/>
      <c r="HKS133" s="19"/>
      <c r="HKT133" s="19"/>
      <c r="HKU133" s="19"/>
      <c r="HKV133" s="19"/>
      <c r="HKW133" s="19"/>
      <c r="HKX133" s="19"/>
      <c r="HKY133" s="19"/>
      <c r="HKZ133" s="19"/>
      <c r="HLA133" s="19"/>
      <c r="HLB133" s="19"/>
      <c r="HLC133" s="19"/>
      <c r="HLD133" s="19"/>
      <c r="HLE133" s="19"/>
      <c r="HLF133" s="19"/>
      <c r="HLG133" s="19"/>
      <c r="HLH133" s="19"/>
      <c r="HLI133" s="19"/>
      <c r="HLJ133" s="19"/>
      <c r="HLK133" s="19"/>
      <c r="HLL133" s="19"/>
      <c r="HLM133" s="19"/>
      <c r="HLN133" s="19"/>
      <c r="HLO133" s="19"/>
      <c r="HLP133" s="19"/>
      <c r="HLQ133" s="19"/>
      <c r="HLR133" s="19"/>
      <c r="HLS133" s="19"/>
      <c r="HLT133" s="19"/>
      <c r="HLU133" s="19"/>
      <c r="HLV133" s="19"/>
      <c r="HLW133" s="19"/>
      <c r="HLX133" s="19"/>
      <c r="HLY133" s="19"/>
      <c r="HLZ133" s="19"/>
      <c r="HMA133" s="19"/>
      <c r="HMB133" s="19"/>
      <c r="HMC133" s="19"/>
      <c r="HMD133" s="19"/>
      <c r="HME133" s="19"/>
      <c r="HMF133" s="19"/>
      <c r="HMG133" s="19"/>
      <c r="HMH133" s="19"/>
      <c r="HMI133" s="19"/>
      <c r="HMJ133" s="19"/>
      <c r="HMK133" s="19"/>
      <c r="HML133" s="19"/>
      <c r="HMM133" s="19"/>
      <c r="HMN133" s="19"/>
      <c r="HMO133" s="19"/>
      <c r="HMP133" s="19"/>
      <c r="HMQ133" s="19"/>
      <c r="HMR133" s="19"/>
      <c r="HMS133" s="19"/>
      <c r="HMT133" s="19"/>
      <c r="HMU133" s="19"/>
      <c r="HMV133" s="19"/>
      <c r="HMW133" s="19"/>
      <c r="HMX133" s="19"/>
      <c r="HMY133" s="19"/>
      <c r="HMZ133" s="19"/>
      <c r="HNA133" s="19"/>
      <c r="HNB133" s="19"/>
      <c r="HNC133" s="19"/>
      <c r="HND133" s="19"/>
      <c r="HNE133" s="19"/>
      <c r="HNF133" s="19"/>
      <c r="HNG133" s="19"/>
      <c r="HNH133" s="19"/>
      <c r="HNI133" s="19"/>
      <c r="HNJ133" s="19"/>
      <c r="HNK133" s="19"/>
      <c r="HNL133" s="19"/>
      <c r="HNM133" s="19"/>
      <c r="HNN133" s="19"/>
      <c r="HNO133" s="19"/>
      <c r="HNP133" s="19"/>
      <c r="HNQ133" s="19"/>
      <c r="HNR133" s="19"/>
      <c r="HNS133" s="19"/>
      <c r="HNT133" s="19"/>
      <c r="HNU133" s="19"/>
      <c r="HNV133" s="19"/>
      <c r="HNW133" s="19"/>
      <c r="HNX133" s="19"/>
      <c r="HNY133" s="19"/>
      <c r="HNZ133" s="19"/>
      <c r="HOA133" s="19"/>
      <c r="HOB133" s="19"/>
      <c r="HOC133" s="19"/>
      <c r="HOD133" s="19"/>
      <c r="HOE133" s="19"/>
      <c r="HOF133" s="19"/>
      <c r="HOG133" s="19"/>
      <c r="HOH133" s="19"/>
      <c r="HOI133" s="19"/>
      <c r="HOJ133" s="19"/>
      <c r="HOK133" s="19"/>
      <c r="HOL133" s="19"/>
      <c r="HOM133" s="19"/>
      <c r="HON133" s="19"/>
      <c r="HOO133" s="19"/>
      <c r="HOP133" s="19"/>
      <c r="HOQ133" s="19"/>
      <c r="HOR133" s="19"/>
      <c r="HOS133" s="19"/>
      <c r="HOT133" s="19"/>
      <c r="HOU133" s="19"/>
      <c r="HOV133" s="19"/>
      <c r="HOW133" s="19"/>
      <c r="HOX133" s="19"/>
      <c r="HOY133" s="19"/>
      <c r="HOZ133" s="19"/>
      <c r="HPA133" s="19"/>
      <c r="HPB133" s="19"/>
      <c r="HPC133" s="19"/>
      <c r="HPD133" s="19"/>
      <c r="HPE133" s="19"/>
      <c r="HPF133" s="19"/>
      <c r="HPG133" s="19"/>
      <c r="HPH133" s="19"/>
      <c r="HPI133" s="19"/>
      <c r="HPJ133" s="19"/>
      <c r="HPK133" s="19"/>
      <c r="HPL133" s="19"/>
      <c r="HPM133" s="19"/>
      <c r="HPN133" s="19"/>
      <c r="HPO133" s="19"/>
      <c r="HPP133" s="19"/>
      <c r="HPQ133" s="19"/>
      <c r="HPR133" s="19"/>
      <c r="HPS133" s="19"/>
      <c r="HPT133" s="19"/>
      <c r="HPU133" s="19"/>
      <c r="HPV133" s="19"/>
      <c r="HPW133" s="19"/>
      <c r="HPX133" s="19"/>
      <c r="HPY133" s="19"/>
      <c r="HPZ133" s="19"/>
      <c r="HQA133" s="19"/>
      <c r="HQB133" s="19"/>
      <c r="HQC133" s="19"/>
      <c r="HQD133" s="19"/>
      <c r="HQE133" s="19"/>
      <c r="HQF133" s="19"/>
      <c r="HQG133" s="19"/>
      <c r="HQH133" s="19"/>
      <c r="HQI133" s="19"/>
      <c r="HQJ133" s="19"/>
      <c r="HQK133" s="19"/>
      <c r="HQL133" s="19"/>
      <c r="HQM133" s="19"/>
      <c r="HQN133" s="19"/>
      <c r="HQO133" s="19"/>
      <c r="HQP133" s="19"/>
      <c r="HQQ133" s="19"/>
      <c r="HQR133" s="19"/>
      <c r="HQS133" s="19"/>
      <c r="HQT133" s="19"/>
      <c r="HQU133" s="19"/>
      <c r="HQV133" s="19"/>
      <c r="HQW133" s="19"/>
      <c r="HQX133" s="19"/>
      <c r="HQY133" s="19"/>
      <c r="HQZ133" s="19"/>
      <c r="HRA133" s="19"/>
      <c r="HRB133" s="19"/>
      <c r="HRC133" s="19"/>
      <c r="HRD133" s="19"/>
      <c r="HRE133" s="19"/>
      <c r="HRF133" s="19"/>
      <c r="HRG133" s="19"/>
      <c r="HRH133" s="19"/>
      <c r="HRI133" s="19"/>
      <c r="HRJ133" s="19"/>
      <c r="HRK133" s="19"/>
      <c r="HRL133" s="19"/>
      <c r="HRM133" s="19"/>
      <c r="HRN133" s="19"/>
      <c r="HRO133" s="19"/>
      <c r="HRP133" s="19"/>
      <c r="HRQ133" s="19"/>
      <c r="HRR133" s="19"/>
      <c r="HRS133" s="19"/>
      <c r="HRT133" s="19"/>
      <c r="HRU133" s="19"/>
      <c r="HRV133" s="19"/>
      <c r="HRW133" s="19"/>
      <c r="HRX133" s="19"/>
      <c r="HRY133" s="19"/>
      <c r="HRZ133" s="19"/>
      <c r="HSA133" s="19"/>
      <c r="HSB133" s="19"/>
      <c r="HSC133" s="19"/>
      <c r="HSD133" s="19"/>
      <c r="HSE133" s="19"/>
      <c r="HSF133" s="19"/>
      <c r="HSG133" s="19"/>
      <c r="HSH133" s="19"/>
      <c r="HSI133" s="19"/>
      <c r="HSJ133" s="19"/>
      <c r="HSK133" s="19"/>
      <c r="HSL133" s="19"/>
      <c r="HSM133" s="19"/>
      <c r="HSN133" s="19"/>
      <c r="HSO133" s="19"/>
      <c r="HSP133" s="19"/>
      <c r="HSQ133" s="19"/>
      <c r="HSR133" s="19"/>
      <c r="HSS133" s="19"/>
      <c r="HST133" s="19"/>
      <c r="HSU133" s="19"/>
      <c r="HSV133" s="19"/>
      <c r="HSW133" s="19"/>
      <c r="HSX133" s="19"/>
      <c r="HSY133" s="19"/>
      <c r="HSZ133" s="19"/>
      <c r="HTA133" s="19"/>
      <c r="HTB133" s="19"/>
      <c r="HTC133" s="19"/>
      <c r="HTD133" s="19"/>
      <c r="HTE133" s="19"/>
      <c r="HTF133" s="19"/>
      <c r="HTG133" s="19"/>
      <c r="HTH133" s="19"/>
      <c r="HTI133" s="19"/>
      <c r="HTJ133" s="19"/>
      <c r="HTK133" s="19"/>
      <c r="HTL133" s="19"/>
      <c r="HTM133" s="19"/>
      <c r="HTN133" s="19"/>
      <c r="HTO133" s="19"/>
      <c r="HTP133" s="19"/>
      <c r="HTQ133" s="19"/>
      <c r="HTR133" s="19"/>
      <c r="HTS133" s="19"/>
      <c r="HTT133" s="19"/>
      <c r="HTU133" s="19"/>
      <c r="HTV133" s="19"/>
      <c r="HTW133" s="19"/>
      <c r="HTX133" s="19"/>
      <c r="HTY133" s="19"/>
      <c r="HTZ133" s="19"/>
      <c r="HUA133" s="19"/>
      <c r="HUB133" s="19"/>
      <c r="HUC133" s="19"/>
      <c r="HUD133" s="19"/>
      <c r="HUE133" s="19"/>
      <c r="HUF133" s="19"/>
      <c r="HUG133" s="19"/>
      <c r="HUH133" s="19"/>
      <c r="HUI133" s="19"/>
      <c r="HUJ133" s="19"/>
      <c r="HUK133" s="19"/>
      <c r="HUL133" s="19"/>
      <c r="HUM133" s="19"/>
      <c r="HUN133" s="19"/>
      <c r="HUO133" s="19"/>
      <c r="HUP133" s="19"/>
      <c r="HUQ133" s="19"/>
      <c r="HUR133" s="19"/>
      <c r="HUS133" s="19"/>
      <c r="HUT133" s="19"/>
      <c r="HUU133" s="19"/>
      <c r="HUV133" s="19"/>
      <c r="HUW133" s="19"/>
      <c r="HUX133" s="19"/>
      <c r="HUY133" s="19"/>
      <c r="HUZ133" s="19"/>
      <c r="HVA133" s="19"/>
      <c r="HVB133" s="19"/>
      <c r="HVC133" s="19"/>
      <c r="HVD133" s="19"/>
      <c r="HVE133" s="19"/>
      <c r="HVF133" s="19"/>
      <c r="HVG133" s="19"/>
      <c r="HVH133" s="19"/>
      <c r="HVI133" s="19"/>
      <c r="HVJ133" s="19"/>
      <c r="HVK133" s="19"/>
      <c r="HVL133" s="19"/>
      <c r="HVM133" s="19"/>
      <c r="HVN133" s="19"/>
      <c r="HVO133" s="19"/>
      <c r="HVP133" s="19"/>
      <c r="HVQ133" s="19"/>
      <c r="HVR133" s="19"/>
      <c r="HVS133" s="19"/>
      <c r="HVT133" s="19"/>
      <c r="HVU133" s="19"/>
      <c r="HVV133" s="19"/>
      <c r="HVW133" s="19"/>
      <c r="HVX133" s="19"/>
      <c r="HVY133" s="19"/>
      <c r="HVZ133" s="19"/>
      <c r="HWA133" s="19"/>
      <c r="HWB133" s="19"/>
      <c r="HWC133" s="19"/>
      <c r="HWD133" s="19"/>
      <c r="HWE133" s="19"/>
      <c r="HWF133" s="19"/>
      <c r="HWG133" s="19"/>
      <c r="HWH133" s="19"/>
      <c r="HWI133" s="19"/>
      <c r="HWJ133" s="19"/>
      <c r="HWK133" s="19"/>
      <c r="HWL133" s="19"/>
      <c r="HWM133" s="19"/>
      <c r="HWN133" s="19"/>
      <c r="HWO133" s="19"/>
      <c r="HWP133" s="19"/>
      <c r="HWQ133" s="19"/>
      <c r="HWR133" s="19"/>
      <c r="HWS133" s="19"/>
      <c r="HWT133" s="19"/>
      <c r="HWU133" s="19"/>
      <c r="HWV133" s="19"/>
      <c r="HWW133" s="19"/>
      <c r="HWX133" s="19"/>
      <c r="HWY133" s="19"/>
      <c r="HWZ133" s="19"/>
      <c r="HXA133" s="19"/>
      <c r="HXB133" s="19"/>
      <c r="HXC133" s="19"/>
      <c r="HXD133" s="19"/>
      <c r="HXE133" s="19"/>
      <c r="HXF133" s="19"/>
      <c r="HXG133" s="19"/>
      <c r="HXH133" s="19"/>
      <c r="HXI133" s="19"/>
      <c r="HXJ133" s="19"/>
      <c r="HXK133" s="19"/>
      <c r="HXL133" s="19"/>
      <c r="HXM133" s="19"/>
      <c r="HXN133" s="19"/>
      <c r="HXO133" s="19"/>
      <c r="HXP133" s="19"/>
      <c r="HXQ133" s="19"/>
      <c r="HXR133" s="19"/>
      <c r="HXS133" s="19"/>
      <c r="HXT133" s="19"/>
      <c r="HXU133" s="19"/>
      <c r="HXV133" s="19"/>
      <c r="HXW133" s="19"/>
      <c r="HXX133" s="19"/>
      <c r="HXY133" s="19"/>
      <c r="HXZ133" s="19"/>
      <c r="HYA133" s="19"/>
      <c r="HYB133" s="19"/>
      <c r="HYC133" s="19"/>
      <c r="HYD133" s="19"/>
      <c r="HYE133" s="19"/>
      <c r="HYF133" s="19"/>
      <c r="HYG133" s="19"/>
      <c r="HYH133" s="19"/>
      <c r="HYI133" s="19"/>
      <c r="HYJ133" s="19"/>
      <c r="HYK133" s="19"/>
      <c r="HYL133" s="19"/>
      <c r="HYM133" s="19"/>
      <c r="HYN133" s="19"/>
      <c r="HYO133" s="19"/>
      <c r="HYP133" s="19"/>
      <c r="HYQ133" s="19"/>
      <c r="HYR133" s="19"/>
      <c r="HYS133" s="19"/>
      <c r="HYT133" s="19"/>
      <c r="HYU133" s="19"/>
      <c r="HYV133" s="19"/>
      <c r="HYW133" s="19"/>
      <c r="HYX133" s="19"/>
      <c r="HYY133" s="19"/>
      <c r="HYZ133" s="19"/>
      <c r="HZA133" s="19"/>
      <c r="HZB133" s="19"/>
      <c r="HZC133" s="19"/>
      <c r="HZD133" s="19"/>
      <c r="HZE133" s="19"/>
      <c r="HZF133" s="19"/>
      <c r="HZG133" s="19"/>
      <c r="HZH133" s="19"/>
      <c r="HZI133" s="19"/>
      <c r="HZJ133" s="19"/>
      <c r="HZK133" s="19"/>
      <c r="HZL133" s="19"/>
      <c r="HZM133" s="19"/>
      <c r="HZN133" s="19"/>
      <c r="HZO133" s="19"/>
      <c r="HZP133" s="19"/>
      <c r="HZQ133" s="19"/>
      <c r="HZR133" s="19"/>
      <c r="HZS133" s="19"/>
      <c r="HZT133" s="19"/>
      <c r="HZU133" s="19"/>
      <c r="HZV133" s="19"/>
      <c r="HZW133" s="19"/>
      <c r="HZX133" s="19"/>
      <c r="HZY133" s="19"/>
      <c r="HZZ133" s="19"/>
      <c r="IAA133" s="19"/>
      <c r="IAB133" s="19"/>
      <c r="IAC133" s="19"/>
      <c r="IAD133" s="19"/>
      <c r="IAE133" s="19"/>
      <c r="IAF133" s="19"/>
      <c r="IAG133" s="19"/>
      <c r="IAH133" s="19"/>
      <c r="IAI133" s="19"/>
      <c r="IAJ133" s="19"/>
      <c r="IAK133" s="19"/>
      <c r="IAL133" s="19"/>
      <c r="IAM133" s="19"/>
      <c r="IAN133" s="19"/>
      <c r="IAO133" s="19"/>
      <c r="IAP133" s="19"/>
      <c r="IAQ133" s="19"/>
      <c r="IAR133" s="19"/>
      <c r="IAS133" s="19"/>
      <c r="IAT133" s="19"/>
      <c r="IAU133" s="19"/>
      <c r="IAV133" s="19"/>
      <c r="IAW133" s="19"/>
      <c r="IAX133" s="19"/>
      <c r="IAY133" s="19"/>
      <c r="IAZ133" s="19"/>
      <c r="IBA133" s="19"/>
      <c r="IBB133" s="19"/>
      <c r="IBC133" s="19"/>
      <c r="IBD133" s="19"/>
      <c r="IBE133" s="19"/>
      <c r="IBF133" s="19"/>
      <c r="IBG133" s="19"/>
      <c r="IBH133" s="19"/>
      <c r="IBI133" s="19"/>
      <c r="IBJ133" s="19"/>
      <c r="IBK133" s="19"/>
      <c r="IBL133" s="19"/>
      <c r="IBM133" s="19"/>
      <c r="IBN133" s="19"/>
      <c r="IBO133" s="19"/>
      <c r="IBP133" s="19"/>
      <c r="IBQ133" s="19"/>
      <c r="IBR133" s="19"/>
      <c r="IBS133" s="19"/>
      <c r="IBT133" s="19"/>
      <c r="IBU133" s="19"/>
      <c r="IBV133" s="19"/>
      <c r="IBW133" s="19"/>
      <c r="IBX133" s="19"/>
      <c r="IBY133" s="19"/>
      <c r="IBZ133" s="19"/>
      <c r="ICA133" s="19"/>
      <c r="ICB133" s="19"/>
      <c r="ICC133" s="19"/>
      <c r="ICD133" s="19"/>
      <c r="ICE133" s="19"/>
      <c r="ICF133" s="19"/>
      <c r="ICG133" s="19"/>
      <c r="ICH133" s="19"/>
      <c r="ICI133" s="19"/>
      <c r="ICJ133" s="19"/>
      <c r="ICK133" s="19"/>
      <c r="ICL133" s="19"/>
      <c r="ICM133" s="19"/>
      <c r="ICN133" s="19"/>
      <c r="ICO133" s="19"/>
      <c r="ICP133" s="19"/>
      <c r="ICQ133" s="19"/>
      <c r="ICR133" s="19"/>
      <c r="ICS133" s="19"/>
      <c r="ICT133" s="19"/>
      <c r="ICU133" s="19"/>
      <c r="ICV133" s="19"/>
      <c r="ICW133" s="19"/>
      <c r="ICX133" s="19"/>
      <c r="ICY133" s="19"/>
      <c r="ICZ133" s="19"/>
      <c r="IDA133" s="19"/>
      <c r="IDB133" s="19"/>
      <c r="IDC133" s="19"/>
      <c r="IDD133" s="19"/>
      <c r="IDE133" s="19"/>
      <c r="IDF133" s="19"/>
      <c r="IDG133" s="19"/>
      <c r="IDH133" s="19"/>
      <c r="IDI133" s="19"/>
      <c r="IDJ133" s="19"/>
      <c r="IDK133" s="19"/>
      <c r="IDL133" s="19"/>
      <c r="IDM133" s="19"/>
      <c r="IDN133" s="19"/>
      <c r="IDO133" s="19"/>
      <c r="IDP133" s="19"/>
      <c r="IDQ133" s="19"/>
      <c r="IDR133" s="19"/>
      <c r="IDS133" s="19"/>
      <c r="IDT133" s="19"/>
      <c r="IDU133" s="19"/>
      <c r="IDV133" s="19"/>
      <c r="IDW133" s="19"/>
      <c r="IDX133" s="19"/>
      <c r="IDY133" s="19"/>
      <c r="IDZ133" s="19"/>
      <c r="IEA133" s="19"/>
      <c r="IEB133" s="19"/>
      <c r="IEC133" s="19"/>
      <c r="IED133" s="19"/>
      <c r="IEE133" s="19"/>
      <c r="IEF133" s="19"/>
      <c r="IEG133" s="19"/>
      <c r="IEH133" s="19"/>
      <c r="IEI133" s="19"/>
      <c r="IEJ133" s="19"/>
      <c r="IEK133" s="19"/>
      <c r="IEL133" s="19"/>
      <c r="IEM133" s="19"/>
      <c r="IEN133" s="19"/>
      <c r="IEO133" s="19"/>
      <c r="IEP133" s="19"/>
      <c r="IEQ133" s="19"/>
      <c r="IER133" s="19"/>
      <c r="IES133" s="19"/>
      <c r="IET133" s="19"/>
      <c r="IEU133" s="19"/>
      <c r="IEV133" s="19"/>
      <c r="IEW133" s="19"/>
      <c r="IEX133" s="19"/>
      <c r="IEY133" s="19"/>
      <c r="IEZ133" s="19"/>
      <c r="IFA133" s="19"/>
      <c r="IFB133" s="19"/>
      <c r="IFC133" s="19"/>
      <c r="IFD133" s="19"/>
      <c r="IFE133" s="19"/>
      <c r="IFF133" s="19"/>
      <c r="IFG133" s="19"/>
      <c r="IFH133" s="19"/>
      <c r="IFI133" s="19"/>
      <c r="IFJ133" s="19"/>
      <c r="IFK133" s="19"/>
      <c r="IFL133" s="19"/>
      <c r="IFM133" s="19"/>
      <c r="IFN133" s="19"/>
      <c r="IFO133" s="19"/>
      <c r="IFP133" s="19"/>
      <c r="IFQ133" s="19"/>
      <c r="IFR133" s="19"/>
      <c r="IFS133" s="19"/>
      <c r="IFT133" s="19"/>
      <c r="IFU133" s="19"/>
      <c r="IFV133" s="19"/>
      <c r="IFW133" s="19"/>
      <c r="IFX133" s="19"/>
      <c r="IFY133" s="19"/>
      <c r="IFZ133" s="19"/>
      <c r="IGA133" s="19"/>
      <c r="IGB133" s="19"/>
      <c r="IGC133" s="19"/>
      <c r="IGD133" s="19"/>
      <c r="IGE133" s="19"/>
      <c r="IGF133" s="19"/>
      <c r="IGG133" s="19"/>
      <c r="IGH133" s="19"/>
      <c r="IGI133" s="19"/>
      <c r="IGJ133" s="19"/>
      <c r="IGK133" s="19"/>
      <c r="IGL133" s="19"/>
      <c r="IGM133" s="19"/>
      <c r="IGN133" s="19"/>
      <c r="IGO133" s="19"/>
      <c r="IGP133" s="19"/>
      <c r="IGQ133" s="19"/>
      <c r="IGR133" s="19"/>
      <c r="IGS133" s="19"/>
      <c r="IGT133" s="19"/>
      <c r="IGU133" s="19"/>
      <c r="IGV133" s="19"/>
      <c r="IGW133" s="19"/>
      <c r="IGX133" s="19"/>
      <c r="IGY133" s="19"/>
      <c r="IGZ133" s="19"/>
      <c r="IHA133" s="19"/>
      <c r="IHB133" s="19"/>
      <c r="IHC133" s="19"/>
      <c r="IHD133" s="19"/>
      <c r="IHE133" s="19"/>
      <c r="IHF133" s="19"/>
      <c r="IHG133" s="19"/>
      <c r="IHH133" s="19"/>
      <c r="IHI133" s="19"/>
      <c r="IHJ133" s="19"/>
      <c r="IHK133" s="19"/>
      <c r="IHL133" s="19"/>
      <c r="IHM133" s="19"/>
      <c r="IHN133" s="19"/>
      <c r="IHO133" s="19"/>
      <c r="IHP133" s="19"/>
      <c r="IHQ133" s="19"/>
      <c r="IHR133" s="19"/>
      <c r="IHS133" s="19"/>
      <c r="IHT133" s="19"/>
      <c r="IHU133" s="19"/>
      <c r="IHV133" s="19"/>
      <c r="IHW133" s="19"/>
      <c r="IHX133" s="19"/>
      <c r="IHY133" s="19"/>
      <c r="IHZ133" s="19"/>
      <c r="IIA133" s="19"/>
      <c r="IIB133" s="19"/>
      <c r="IIC133" s="19"/>
      <c r="IID133" s="19"/>
      <c r="IIE133" s="19"/>
      <c r="IIF133" s="19"/>
      <c r="IIG133" s="19"/>
      <c r="IIH133" s="19"/>
      <c r="III133" s="19"/>
      <c r="IIJ133" s="19"/>
      <c r="IIK133" s="19"/>
      <c r="IIL133" s="19"/>
      <c r="IIM133" s="19"/>
      <c r="IIN133" s="19"/>
      <c r="IIO133" s="19"/>
      <c r="IIP133" s="19"/>
      <c r="IIQ133" s="19"/>
      <c r="IIR133" s="19"/>
      <c r="IIS133" s="19"/>
      <c r="IIT133" s="19"/>
      <c r="IIU133" s="19"/>
      <c r="IIV133" s="19"/>
      <c r="IIW133" s="19"/>
      <c r="IIX133" s="19"/>
      <c r="IIY133" s="19"/>
      <c r="IIZ133" s="19"/>
      <c r="IJA133" s="19"/>
      <c r="IJB133" s="19"/>
      <c r="IJC133" s="19"/>
      <c r="IJD133" s="19"/>
      <c r="IJE133" s="19"/>
      <c r="IJF133" s="19"/>
      <c r="IJG133" s="19"/>
      <c r="IJH133" s="19"/>
      <c r="IJI133" s="19"/>
      <c r="IJJ133" s="19"/>
      <c r="IJK133" s="19"/>
      <c r="IJL133" s="19"/>
      <c r="IJM133" s="19"/>
      <c r="IJN133" s="19"/>
      <c r="IJO133" s="19"/>
      <c r="IJP133" s="19"/>
      <c r="IJQ133" s="19"/>
      <c r="IJR133" s="19"/>
      <c r="IJS133" s="19"/>
      <c r="IJT133" s="19"/>
      <c r="IJU133" s="19"/>
      <c r="IJV133" s="19"/>
      <c r="IJW133" s="19"/>
      <c r="IJX133" s="19"/>
      <c r="IJY133" s="19"/>
      <c r="IJZ133" s="19"/>
      <c r="IKA133" s="19"/>
      <c r="IKB133" s="19"/>
      <c r="IKC133" s="19"/>
      <c r="IKD133" s="19"/>
      <c r="IKE133" s="19"/>
      <c r="IKF133" s="19"/>
      <c r="IKG133" s="19"/>
      <c r="IKH133" s="19"/>
      <c r="IKI133" s="19"/>
      <c r="IKJ133" s="19"/>
      <c r="IKK133" s="19"/>
      <c r="IKL133" s="19"/>
      <c r="IKM133" s="19"/>
      <c r="IKN133" s="19"/>
      <c r="IKO133" s="19"/>
      <c r="IKP133" s="19"/>
      <c r="IKQ133" s="19"/>
      <c r="IKR133" s="19"/>
      <c r="IKS133" s="19"/>
      <c r="IKT133" s="19"/>
      <c r="IKU133" s="19"/>
      <c r="IKV133" s="19"/>
      <c r="IKW133" s="19"/>
      <c r="IKX133" s="19"/>
      <c r="IKY133" s="19"/>
      <c r="IKZ133" s="19"/>
      <c r="ILA133" s="19"/>
      <c r="ILB133" s="19"/>
      <c r="ILC133" s="19"/>
      <c r="ILD133" s="19"/>
      <c r="ILE133" s="19"/>
      <c r="ILF133" s="19"/>
      <c r="ILG133" s="19"/>
      <c r="ILH133" s="19"/>
      <c r="ILI133" s="19"/>
      <c r="ILJ133" s="19"/>
      <c r="ILK133" s="19"/>
      <c r="ILL133" s="19"/>
      <c r="ILM133" s="19"/>
      <c r="ILN133" s="19"/>
      <c r="ILO133" s="19"/>
      <c r="ILP133" s="19"/>
      <c r="ILQ133" s="19"/>
      <c r="ILR133" s="19"/>
      <c r="ILS133" s="19"/>
      <c r="ILT133" s="19"/>
      <c r="ILU133" s="19"/>
      <c r="ILV133" s="19"/>
      <c r="ILW133" s="19"/>
      <c r="ILX133" s="19"/>
      <c r="ILY133" s="19"/>
      <c r="ILZ133" s="19"/>
      <c r="IMA133" s="19"/>
      <c r="IMB133" s="19"/>
      <c r="IMC133" s="19"/>
      <c r="IMD133" s="19"/>
      <c r="IME133" s="19"/>
      <c r="IMF133" s="19"/>
      <c r="IMG133" s="19"/>
      <c r="IMH133" s="19"/>
      <c r="IMI133" s="19"/>
      <c r="IMJ133" s="19"/>
      <c r="IMK133" s="19"/>
      <c r="IML133" s="19"/>
      <c r="IMM133" s="19"/>
      <c r="IMN133" s="19"/>
      <c r="IMO133" s="19"/>
      <c r="IMP133" s="19"/>
      <c r="IMQ133" s="19"/>
      <c r="IMR133" s="19"/>
      <c r="IMS133" s="19"/>
      <c r="IMT133" s="19"/>
      <c r="IMU133" s="19"/>
      <c r="IMV133" s="19"/>
      <c r="IMW133" s="19"/>
      <c r="IMX133" s="19"/>
      <c r="IMY133" s="19"/>
      <c r="IMZ133" s="19"/>
      <c r="INA133" s="19"/>
      <c r="INB133" s="19"/>
      <c r="INC133" s="19"/>
      <c r="IND133" s="19"/>
      <c r="INE133" s="19"/>
      <c r="INF133" s="19"/>
      <c r="ING133" s="19"/>
      <c r="INH133" s="19"/>
      <c r="INI133" s="19"/>
      <c r="INJ133" s="19"/>
      <c r="INK133" s="19"/>
      <c r="INL133" s="19"/>
      <c r="INM133" s="19"/>
      <c r="INN133" s="19"/>
      <c r="INO133" s="19"/>
      <c r="INP133" s="19"/>
      <c r="INQ133" s="19"/>
      <c r="INR133" s="19"/>
      <c r="INS133" s="19"/>
      <c r="INT133" s="19"/>
      <c r="INU133" s="19"/>
      <c r="INV133" s="19"/>
      <c r="INW133" s="19"/>
      <c r="INX133" s="19"/>
      <c r="INY133" s="19"/>
      <c r="INZ133" s="19"/>
      <c r="IOA133" s="19"/>
      <c r="IOB133" s="19"/>
      <c r="IOC133" s="19"/>
      <c r="IOD133" s="19"/>
      <c r="IOE133" s="19"/>
      <c r="IOF133" s="19"/>
      <c r="IOG133" s="19"/>
      <c r="IOH133" s="19"/>
      <c r="IOI133" s="19"/>
      <c r="IOJ133" s="19"/>
      <c r="IOK133" s="19"/>
      <c r="IOL133" s="19"/>
      <c r="IOM133" s="19"/>
      <c r="ION133" s="19"/>
      <c r="IOO133" s="19"/>
      <c r="IOP133" s="19"/>
      <c r="IOQ133" s="19"/>
      <c r="IOR133" s="19"/>
      <c r="IOS133" s="19"/>
      <c r="IOT133" s="19"/>
      <c r="IOU133" s="19"/>
      <c r="IOV133" s="19"/>
      <c r="IOW133" s="19"/>
      <c r="IOX133" s="19"/>
      <c r="IOY133" s="19"/>
      <c r="IOZ133" s="19"/>
      <c r="IPA133" s="19"/>
      <c r="IPB133" s="19"/>
      <c r="IPC133" s="19"/>
      <c r="IPD133" s="19"/>
      <c r="IPE133" s="19"/>
      <c r="IPF133" s="19"/>
      <c r="IPG133" s="19"/>
      <c r="IPH133" s="19"/>
      <c r="IPI133" s="19"/>
      <c r="IPJ133" s="19"/>
      <c r="IPK133" s="19"/>
      <c r="IPL133" s="19"/>
      <c r="IPM133" s="19"/>
      <c r="IPN133" s="19"/>
      <c r="IPO133" s="19"/>
      <c r="IPP133" s="19"/>
      <c r="IPQ133" s="19"/>
      <c r="IPR133" s="19"/>
      <c r="IPS133" s="19"/>
      <c r="IPT133" s="19"/>
      <c r="IPU133" s="19"/>
      <c r="IPV133" s="19"/>
      <c r="IPW133" s="19"/>
      <c r="IPX133" s="19"/>
      <c r="IPY133" s="19"/>
      <c r="IPZ133" s="19"/>
      <c r="IQA133" s="19"/>
      <c r="IQB133" s="19"/>
      <c r="IQC133" s="19"/>
      <c r="IQD133" s="19"/>
      <c r="IQE133" s="19"/>
      <c r="IQF133" s="19"/>
      <c r="IQG133" s="19"/>
      <c r="IQH133" s="19"/>
      <c r="IQI133" s="19"/>
      <c r="IQJ133" s="19"/>
      <c r="IQK133" s="19"/>
      <c r="IQL133" s="19"/>
      <c r="IQM133" s="19"/>
      <c r="IQN133" s="19"/>
      <c r="IQO133" s="19"/>
      <c r="IQP133" s="19"/>
      <c r="IQQ133" s="19"/>
      <c r="IQR133" s="19"/>
      <c r="IQS133" s="19"/>
      <c r="IQT133" s="19"/>
      <c r="IQU133" s="19"/>
      <c r="IQV133" s="19"/>
      <c r="IQW133" s="19"/>
      <c r="IQX133" s="19"/>
      <c r="IQY133" s="19"/>
      <c r="IQZ133" s="19"/>
      <c r="IRA133" s="19"/>
      <c r="IRB133" s="19"/>
      <c r="IRC133" s="19"/>
      <c r="IRD133" s="19"/>
      <c r="IRE133" s="19"/>
      <c r="IRF133" s="19"/>
      <c r="IRG133" s="19"/>
      <c r="IRH133" s="19"/>
      <c r="IRI133" s="19"/>
      <c r="IRJ133" s="19"/>
      <c r="IRK133" s="19"/>
      <c r="IRL133" s="19"/>
      <c r="IRM133" s="19"/>
      <c r="IRN133" s="19"/>
      <c r="IRO133" s="19"/>
      <c r="IRP133" s="19"/>
      <c r="IRQ133" s="19"/>
      <c r="IRR133" s="19"/>
      <c r="IRS133" s="19"/>
      <c r="IRT133" s="19"/>
      <c r="IRU133" s="19"/>
      <c r="IRV133" s="19"/>
      <c r="IRW133" s="19"/>
      <c r="IRX133" s="19"/>
      <c r="IRY133" s="19"/>
      <c r="IRZ133" s="19"/>
      <c r="ISA133" s="19"/>
      <c r="ISB133" s="19"/>
      <c r="ISC133" s="19"/>
      <c r="ISD133" s="19"/>
      <c r="ISE133" s="19"/>
      <c r="ISF133" s="19"/>
      <c r="ISG133" s="19"/>
      <c r="ISH133" s="19"/>
      <c r="ISI133" s="19"/>
      <c r="ISJ133" s="19"/>
      <c r="ISK133" s="19"/>
      <c r="ISL133" s="19"/>
      <c r="ISM133" s="19"/>
      <c r="ISN133" s="19"/>
      <c r="ISO133" s="19"/>
      <c r="ISP133" s="19"/>
      <c r="ISQ133" s="19"/>
      <c r="ISR133" s="19"/>
      <c r="ISS133" s="19"/>
      <c r="IST133" s="19"/>
      <c r="ISU133" s="19"/>
      <c r="ISV133" s="19"/>
      <c r="ISW133" s="19"/>
      <c r="ISX133" s="19"/>
      <c r="ISY133" s="19"/>
      <c r="ISZ133" s="19"/>
      <c r="ITA133" s="19"/>
      <c r="ITB133" s="19"/>
      <c r="ITC133" s="19"/>
      <c r="ITD133" s="19"/>
      <c r="ITE133" s="19"/>
      <c r="ITF133" s="19"/>
      <c r="ITG133" s="19"/>
      <c r="ITH133" s="19"/>
      <c r="ITI133" s="19"/>
      <c r="ITJ133" s="19"/>
      <c r="ITK133" s="19"/>
      <c r="ITL133" s="19"/>
      <c r="ITM133" s="19"/>
      <c r="ITN133" s="19"/>
      <c r="ITO133" s="19"/>
      <c r="ITP133" s="19"/>
      <c r="ITQ133" s="19"/>
      <c r="ITR133" s="19"/>
      <c r="ITS133" s="19"/>
      <c r="ITT133" s="19"/>
      <c r="ITU133" s="19"/>
      <c r="ITV133" s="19"/>
      <c r="ITW133" s="19"/>
      <c r="ITX133" s="19"/>
      <c r="ITY133" s="19"/>
      <c r="ITZ133" s="19"/>
      <c r="IUA133" s="19"/>
      <c r="IUB133" s="19"/>
      <c r="IUC133" s="19"/>
      <c r="IUD133" s="19"/>
      <c r="IUE133" s="19"/>
      <c r="IUF133" s="19"/>
      <c r="IUG133" s="19"/>
      <c r="IUH133" s="19"/>
      <c r="IUI133" s="19"/>
      <c r="IUJ133" s="19"/>
      <c r="IUK133" s="19"/>
      <c r="IUL133" s="19"/>
      <c r="IUM133" s="19"/>
      <c r="IUN133" s="19"/>
      <c r="IUO133" s="19"/>
      <c r="IUP133" s="19"/>
      <c r="IUQ133" s="19"/>
      <c r="IUR133" s="19"/>
      <c r="IUS133" s="19"/>
      <c r="IUT133" s="19"/>
      <c r="IUU133" s="19"/>
      <c r="IUV133" s="19"/>
      <c r="IUW133" s="19"/>
      <c r="IUX133" s="19"/>
      <c r="IUY133" s="19"/>
      <c r="IUZ133" s="19"/>
      <c r="IVA133" s="19"/>
      <c r="IVB133" s="19"/>
      <c r="IVC133" s="19"/>
      <c r="IVD133" s="19"/>
      <c r="IVE133" s="19"/>
      <c r="IVF133" s="19"/>
      <c r="IVG133" s="19"/>
      <c r="IVH133" s="19"/>
      <c r="IVI133" s="19"/>
      <c r="IVJ133" s="19"/>
      <c r="IVK133" s="19"/>
      <c r="IVL133" s="19"/>
      <c r="IVM133" s="19"/>
      <c r="IVN133" s="19"/>
      <c r="IVO133" s="19"/>
      <c r="IVP133" s="19"/>
      <c r="IVQ133" s="19"/>
      <c r="IVR133" s="19"/>
      <c r="IVS133" s="19"/>
      <c r="IVT133" s="19"/>
      <c r="IVU133" s="19"/>
      <c r="IVV133" s="19"/>
      <c r="IVW133" s="19"/>
      <c r="IVX133" s="19"/>
      <c r="IVY133" s="19"/>
      <c r="IVZ133" s="19"/>
      <c r="IWA133" s="19"/>
      <c r="IWB133" s="19"/>
      <c r="IWC133" s="19"/>
      <c r="IWD133" s="19"/>
      <c r="IWE133" s="19"/>
      <c r="IWF133" s="19"/>
      <c r="IWG133" s="19"/>
      <c r="IWH133" s="19"/>
      <c r="IWI133" s="19"/>
      <c r="IWJ133" s="19"/>
      <c r="IWK133" s="19"/>
      <c r="IWL133" s="19"/>
      <c r="IWM133" s="19"/>
      <c r="IWN133" s="19"/>
      <c r="IWO133" s="19"/>
      <c r="IWP133" s="19"/>
      <c r="IWQ133" s="19"/>
      <c r="IWR133" s="19"/>
      <c r="IWS133" s="19"/>
      <c r="IWT133" s="19"/>
      <c r="IWU133" s="19"/>
      <c r="IWV133" s="19"/>
      <c r="IWW133" s="19"/>
      <c r="IWX133" s="19"/>
      <c r="IWY133" s="19"/>
      <c r="IWZ133" s="19"/>
      <c r="IXA133" s="19"/>
      <c r="IXB133" s="19"/>
      <c r="IXC133" s="19"/>
      <c r="IXD133" s="19"/>
      <c r="IXE133" s="19"/>
      <c r="IXF133" s="19"/>
      <c r="IXG133" s="19"/>
      <c r="IXH133" s="19"/>
      <c r="IXI133" s="19"/>
      <c r="IXJ133" s="19"/>
      <c r="IXK133" s="19"/>
      <c r="IXL133" s="19"/>
      <c r="IXM133" s="19"/>
      <c r="IXN133" s="19"/>
      <c r="IXO133" s="19"/>
      <c r="IXP133" s="19"/>
      <c r="IXQ133" s="19"/>
      <c r="IXR133" s="19"/>
      <c r="IXS133" s="19"/>
      <c r="IXT133" s="19"/>
      <c r="IXU133" s="19"/>
      <c r="IXV133" s="19"/>
      <c r="IXW133" s="19"/>
      <c r="IXX133" s="19"/>
      <c r="IXY133" s="19"/>
      <c r="IXZ133" s="19"/>
      <c r="IYA133" s="19"/>
      <c r="IYB133" s="19"/>
      <c r="IYC133" s="19"/>
      <c r="IYD133" s="19"/>
      <c r="IYE133" s="19"/>
      <c r="IYF133" s="19"/>
      <c r="IYG133" s="19"/>
      <c r="IYH133" s="19"/>
      <c r="IYI133" s="19"/>
      <c r="IYJ133" s="19"/>
      <c r="IYK133" s="19"/>
      <c r="IYL133" s="19"/>
      <c r="IYM133" s="19"/>
      <c r="IYN133" s="19"/>
      <c r="IYO133" s="19"/>
      <c r="IYP133" s="19"/>
      <c r="IYQ133" s="19"/>
      <c r="IYR133" s="19"/>
      <c r="IYS133" s="19"/>
      <c r="IYT133" s="19"/>
      <c r="IYU133" s="19"/>
      <c r="IYV133" s="19"/>
      <c r="IYW133" s="19"/>
      <c r="IYX133" s="19"/>
      <c r="IYY133" s="19"/>
      <c r="IYZ133" s="19"/>
      <c r="IZA133" s="19"/>
      <c r="IZB133" s="19"/>
      <c r="IZC133" s="19"/>
      <c r="IZD133" s="19"/>
      <c r="IZE133" s="19"/>
      <c r="IZF133" s="19"/>
      <c r="IZG133" s="19"/>
      <c r="IZH133" s="19"/>
      <c r="IZI133" s="19"/>
      <c r="IZJ133" s="19"/>
      <c r="IZK133" s="19"/>
      <c r="IZL133" s="19"/>
      <c r="IZM133" s="19"/>
      <c r="IZN133" s="19"/>
      <c r="IZO133" s="19"/>
      <c r="IZP133" s="19"/>
      <c r="IZQ133" s="19"/>
      <c r="IZR133" s="19"/>
      <c r="IZS133" s="19"/>
      <c r="IZT133" s="19"/>
      <c r="IZU133" s="19"/>
      <c r="IZV133" s="19"/>
      <c r="IZW133" s="19"/>
      <c r="IZX133" s="19"/>
      <c r="IZY133" s="19"/>
      <c r="IZZ133" s="19"/>
      <c r="JAA133" s="19"/>
      <c r="JAB133" s="19"/>
      <c r="JAC133" s="19"/>
      <c r="JAD133" s="19"/>
      <c r="JAE133" s="19"/>
      <c r="JAF133" s="19"/>
      <c r="JAG133" s="19"/>
      <c r="JAH133" s="19"/>
      <c r="JAI133" s="19"/>
      <c r="JAJ133" s="19"/>
      <c r="JAK133" s="19"/>
      <c r="JAL133" s="19"/>
      <c r="JAM133" s="19"/>
      <c r="JAN133" s="19"/>
      <c r="JAO133" s="19"/>
      <c r="JAP133" s="19"/>
      <c r="JAQ133" s="19"/>
      <c r="JAR133" s="19"/>
      <c r="JAS133" s="19"/>
      <c r="JAT133" s="19"/>
      <c r="JAU133" s="19"/>
      <c r="JAV133" s="19"/>
      <c r="JAW133" s="19"/>
      <c r="JAX133" s="19"/>
      <c r="JAY133" s="19"/>
      <c r="JAZ133" s="19"/>
      <c r="JBA133" s="19"/>
      <c r="JBB133" s="19"/>
      <c r="JBC133" s="19"/>
      <c r="JBD133" s="19"/>
      <c r="JBE133" s="19"/>
      <c r="JBF133" s="19"/>
      <c r="JBG133" s="19"/>
      <c r="JBH133" s="19"/>
      <c r="JBI133" s="19"/>
      <c r="JBJ133" s="19"/>
      <c r="JBK133" s="19"/>
      <c r="JBL133" s="19"/>
      <c r="JBM133" s="19"/>
      <c r="JBN133" s="19"/>
      <c r="JBO133" s="19"/>
      <c r="JBP133" s="19"/>
      <c r="JBQ133" s="19"/>
      <c r="JBR133" s="19"/>
      <c r="JBS133" s="19"/>
      <c r="JBT133" s="19"/>
      <c r="JBU133" s="19"/>
      <c r="JBV133" s="19"/>
      <c r="JBW133" s="19"/>
      <c r="JBX133" s="19"/>
      <c r="JBY133" s="19"/>
      <c r="JBZ133" s="19"/>
      <c r="JCA133" s="19"/>
      <c r="JCB133" s="19"/>
      <c r="JCC133" s="19"/>
      <c r="JCD133" s="19"/>
      <c r="JCE133" s="19"/>
      <c r="JCF133" s="19"/>
      <c r="JCG133" s="19"/>
      <c r="JCH133" s="19"/>
      <c r="JCI133" s="19"/>
      <c r="JCJ133" s="19"/>
      <c r="JCK133" s="19"/>
      <c r="JCL133" s="19"/>
      <c r="JCM133" s="19"/>
      <c r="JCN133" s="19"/>
      <c r="JCO133" s="19"/>
      <c r="JCP133" s="19"/>
      <c r="JCQ133" s="19"/>
      <c r="JCR133" s="19"/>
      <c r="JCS133" s="19"/>
      <c r="JCT133" s="19"/>
      <c r="JCU133" s="19"/>
      <c r="JCV133" s="19"/>
      <c r="JCW133" s="19"/>
      <c r="JCX133" s="19"/>
      <c r="JCY133" s="19"/>
      <c r="JCZ133" s="19"/>
      <c r="JDA133" s="19"/>
      <c r="JDB133" s="19"/>
      <c r="JDC133" s="19"/>
      <c r="JDD133" s="19"/>
      <c r="JDE133" s="19"/>
      <c r="JDF133" s="19"/>
      <c r="JDG133" s="19"/>
      <c r="JDH133" s="19"/>
      <c r="JDI133" s="19"/>
      <c r="JDJ133" s="19"/>
      <c r="JDK133" s="19"/>
      <c r="JDL133" s="19"/>
      <c r="JDM133" s="19"/>
      <c r="JDN133" s="19"/>
      <c r="JDO133" s="19"/>
      <c r="JDP133" s="19"/>
      <c r="JDQ133" s="19"/>
      <c r="JDR133" s="19"/>
      <c r="JDS133" s="19"/>
      <c r="JDT133" s="19"/>
      <c r="JDU133" s="19"/>
      <c r="JDV133" s="19"/>
      <c r="JDW133" s="19"/>
      <c r="JDX133" s="19"/>
      <c r="JDY133" s="19"/>
      <c r="JDZ133" s="19"/>
      <c r="JEA133" s="19"/>
      <c r="JEB133" s="19"/>
      <c r="JEC133" s="19"/>
      <c r="JED133" s="19"/>
      <c r="JEE133" s="19"/>
      <c r="JEF133" s="19"/>
      <c r="JEG133" s="19"/>
      <c r="JEH133" s="19"/>
      <c r="JEI133" s="19"/>
      <c r="JEJ133" s="19"/>
      <c r="JEK133" s="19"/>
      <c r="JEL133" s="19"/>
      <c r="JEM133" s="19"/>
      <c r="JEN133" s="19"/>
      <c r="JEO133" s="19"/>
      <c r="JEP133" s="19"/>
      <c r="JEQ133" s="19"/>
      <c r="JER133" s="19"/>
      <c r="JES133" s="19"/>
      <c r="JET133" s="19"/>
      <c r="JEU133" s="19"/>
      <c r="JEV133" s="19"/>
      <c r="JEW133" s="19"/>
      <c r="JEX133" s="19"/>
      <c r="JEY133" s="19"/>
      <c r="JEZ133" s="19"/>
      <c r="JFA133" s="19"/>
      <c r="JFB133" s="19"/>
      <c r="JFC133" s="19"/>
      <c r="JFD133" s="19"/>
      <c r="JFE133" s="19"/>
      <c r="JFF133" s="19"/>
      <c r="JFG133" s="19"/>
      <c r="JFH133" s="19"/>
      <c r="JFI133" s="19"/>
      <c r="JFJ133" s="19"/>
      <c r="JFK133" s="19"/>
      <c r="JFL133" s="19"/>
      <c r="JFM133" s="19"/>
      <c r="JFN133" s="19"/>
      <c r="JFO133" s="19"/>
      <c r="JFP133" s="19"/>
      <c r="JFQ133" s="19"/>
      <c r="JFR133" s="19"/>
      <c r="JFS133" s="19"/>
      <c r="JFT133" s="19"/>
      <c r="JFU133" s="19"/>
      <c r="JFV133" s="19"/>
      <c r="JFW133" s="19"/>
      <c r="JFX133" s="19"/>
      <c r="JFY133" s="19"/>
      <c r="JFZ133" s="19"/>
      <c r="JGA133" s="19"/>
      <c r="JGB133" s="19"/>
      <c r="JGC133" s="19"/>
      <c r="JGD133" s="19"/>
      <c r="JGE133" s="19"/>
      <c r="JGF133" s="19"/>
      <c r="JGG133" s="19"/>
      <c r="JGH133" s="19"/>
      <c r="JGI133" s="19"/>
      <c r="JGJ133" s="19"/>
      <c r="JGK133" s="19"/>
      <c r="JGL133" s="19"/>
      <c r="JGM133" s="19"/>
      <c r="JGN133" s="19"/>
      <c r="JGO133" s="19"/>
      <c r="JGP133" s="19"/>
      <c r="JGQ133" s="19"/>
      <c r="JGR133" s="19"/>
      <c r="JGS133" s="19"/>
      <c r="JGT133" s="19"/>
      <c r="JGU133" s="19"/>
      <c r="JGV133" s="19"/>
      <c r="JGW133" s="19"/>
      <c r="JGX133" s="19"/>
      <c r="JGY133" s="19"/>
      <c r="JGZ133" s="19"/>
      <c r="JHA133" s="19"/>
      <c r="JHB133" s="19"/>
      <c r="JHC133" s="19"/>
      <c r="JHD133" s="19"/>
      <c r="JHE133" s="19"/>
      <c r="JHF133" s="19"/>
      <c r="JHG133" s="19"/>
      <c r="JHH133" s="19"/>
      <c r="JHI133" s="19"/>
      <c r="JHJ133" s="19"/>
      <c r="JHK133" s="19"/>
      <c r="JHL133" s="19"/>
      <c r="JHM133" s="19"/>
      <c r="JHN133" s="19"/>
      <c r="JHO133" s="19"/>
      <c r="JHP133" s="19"/>
      <c r="JHQ133" s="19"/>
      <c r="JHR133" s="19"/>
      <c r="JHS133" s="19"/>
      <c r="JHT133" s="19"/>
      <c r="JHU133" s="19"/>
      <c r="JHV133" s="19"/>
      <c r="JHW133" s="19"/>
      <c r="JHX133" s="19"/>
      <c r="JHY133" s="19"/>
      <c r="JHZ133" s="19"/>
      <c r="JIA133" s="19"/>
      <c r="JIB133" s="19"/>
      <c r="JIC133" s="19"/>
      <c r="JID133" s="19"/>
      <c r="JIE133" s="19"/>
      <c r="JIF133" s="19"/>
      <c r="JIG133" s="19"/>
      <c r="JIH133" s="19"/>
      <c r="JII133" s="19"/>
      <c r="JIJ133" s="19"/>
      <c r="JIK133" s="19"/>
      <c r="JIL133" s="19"/>
      <c r="JIM133" s="19"/>
      <c r="JIN133" s="19"/>
      <c r="JIO133" s="19"/>
      <c r="JIP133" s="19"/>
      <c r="JIQ133" s="19"/>
      <c r="JIR133" s="19"/>
      <c r="JIS133" s="19"/>
      <c r="JIT133" s="19"/>
      <c r="JIU133" s="19"/>
      <c r="JIV133" s="19"/>
      <c r="JIW133" s="19"/>
      <c r="JIX133" s="19"/>
      <c r="JIY133" s="19"/>
      <c r="JIZ133" s="19"/>
      <c r="JJA133" s="19"/>
      <c r="JJB133" s="19"/>
      <c r="JJC133" s="19"/>
      <c r="JJD133" s="19"/>
      <c r="JJE133" s="19"/>
      <c r="JJF133" s="19"/>
      <c r="JJG133" s="19"/>
      <c r="JJH133" s="19"/>
      <c r="JJI133" s="19"/>
      <c r="JJJ133" s="19"/>
      <c r="JJK133" s="19"/>
      <c r="JJL133" s="19"/>
      <c r="JJM133" s="19"/>
      <c r="JJN133" s="19"/>
      <c r="JJO133" s="19"/>
      <c r="JJP133" s="19"/>
      <c r="JJQ133" s="19"/>
      <c r="JJR133" s="19"/>
      <c r="JJS133" s="19"/>
      <c r="JJT133" s="19"/>
      <c r="JJU133" s="19"/>
      <c r="JJV133" s="19"/>
      <c r="JJW133" s="19"/>
      <c r="JJX133" s="19"/>
      <c r="JJY133" s="19"/>
      <c r="JJZ133" s="19"/>
      <c r="JKA133" s="19"/>
      <c r="JKB133" s="19"/>
      <c r="JKC133" s="19"/>
      <c r="JKD133" s="19"/>
      <c r="JKE133" s="19"/>
      <c r="JKF133" s="19"/>
      <c r="JKG133" s="19"/>
      <c r="JKH133" s="19"/>
      <c r="JKI133" s="19"/>
      <c r="JKJ133" s="19"/>
      <c r="JKK133" s="19"/>
      <c r="JKL133" s="19"/>
      <c r="JKM133" s="19"/>
      <c r="JKN133" s="19"/>
      <c r="JKO133" s="19"/>
      <c r="JKP133" s="19"/>
      <c r="JKQ133" s="19"/>
      <c r="JKR133" s="19"/>
      <c r="JKS133" s="19"/>
      <c r="JKT133" s="19"/>
      <c r="JKU133" s="19"/>
      <c r="JKV133" s="19"/>
      <c r="JKW133" s="19"/>
      <c r="JKX133" s="19"/>
      <c r="JKY133" s="19"/>
      <c r="JKZ133" s="19"/>
      <c r="JLA133" s="19"/>
      <c r="JLB133" s="19"/>
      <c r="JLC133" s="19"/>
      <c r="JLD133" s="19"/>
      <c r="JLE133" s="19"/>
      <c r="JLF133" s="19"/>
      <c r="JLG133" s="19"/>
      <c r="JLH133" s="19"/>
      <c r="JLI133" s="19"/>
      <c r="JLJ133" s="19"/>
      <c r="JLK133" s="19"/>
      <c r="JLL133" s="19"/>
      <c r="JLM133" s="19"/>
      <c r="JLN133" s="19"/>
      <c r="JLO133" s="19"/>
      <c r="JLP133" s="19"/>
      <c r="JLQ133" s="19"/>
      <c r="JLR133" s="19"/>
      <c r="JLS133" s="19"/>
      <c r="JLT133" s="19"/>
      <c r="JLU133" s="19"/>
      <c r="JLV133" s="19"/>
      <c r="JLW133" s="19"/>
      <c r="JLX133" s="19"/>
      <c r="JLY133" s="19"/>
      <c r="JLZ133" s="19"/>
      <c r="JMA133" s="19"/>
      <c r="JMB133" s="19"/>
      <c r="JMC133" s="19"/>
      <c r="JMD133" s="19"/>
      <c r="JME133" s="19"/>
      <c r="JMF133" s="19"/>
      <c r="JMG133" s="19"/>
      <c r="JMH133" s="19"/>
      <c r="JMI133" s="19"/>
      <c r="JMJ133" s="19"/>
      <c r="JMK133" s="19"/>
      <c r="JML133" s="19"/>
      <c r="JMM133" s="19"/>
      <c r="JMN133" s="19"/>
      <c r="JMO133" s="19"/>
      <c r="JMP133" s="19"/>
      <c r="JMQ133" s="19"/>
      <c r="JMR133" s="19"/>
      <c r="JMS133" s="19"/>
      <c r="JMT133" s="19"/>
      <c r="JMU133" s="19"/>
      <c r="JMV133" s="19"/>
      <c r="JMW133" s="19"/>
      <c r="JMX133" s="19"/>
      <c r="JMY133" s="19"/>
      <c r="JMZ133" s="19"/>
      <c r="JNA133" s="19"/>
      <c r="JNB133" s="19"/>
      <c r="JNC133" s="19"/>
      <c r="JND133" s="19"/>
      <c r="JNE133" s="19"/>
      <c r="JNF133" s="19"/>
      <c r="JNG133" s="19"/>
      <c r="JNH133" s="19"/>
      <c r="JNI133" s="19"/>
      <c r="JNJ133" s="19"/>
      <c r="JNK133" s="19"/>
      <c r="JNL133" s="19"/>
      <c r="JNM133" s="19"/>
      <c r="JNN133" s="19"/>
      <c r="JNO133" s="19"/>
      <c r="JNP133" s="19"/>
      <c r="JNQ133" s="19"/>
      <c r="JNR133" s="19"/>
      <c r="JNS133" s="19"/>
      <c r="JNT133" s="19"/>
      <c r="JNU133" s="19"/>
      <c r="JNV133" s="19"/>
      <c r="JNW133" s="19"/>
      <c r="JNX133" s="19"/>
      <c r="JNY133" s="19"/>
      <c r="JNZ133" s="19"/>
      <c r="JOA133" s="19"/>
      <c r="JOB133" s="19"/>
      <c r="JOC133" s="19"/>
      <c r="JOD133" s="19"/>
      <c r="JOE133" s="19"/>
      <c r="JOF133" s="19"/>
      <c r="JOG133" s="19"/>
      <c r="JOH133" s="19"/>
      <c r="JOI133" s="19"/>
      <c r="JOJ133" s="19"/>
      <c r="JOK133" s="19"/>
      <c r="JOL133" s="19"/>
      <c r="JOM133" s="19"/>
      <c r="JON133" s="19"/>
      <c r="JOO133" s="19"/>
      <c r="JOP133" s="19"/>
      <c r="JOQ133" s="19"/>
      <c r="JOR133" s="19"/>
      <c r="JOS133" s="19"/>
      <c r="JOT133" s="19"/>
      <c r="JOU133" s="19"/>
      <c r="JOV133" s="19"/>
      <c r="JOW133" s="19"/>
      <c r="JOX133" s="19"/>
      <c r="JOY133" s="19"/>
      <c r="JOZ133" s="19"/>
      <c r="JPA133" s="19"/>
      <c r="JPB133" s="19"/>
      <c r="JPC133" s="19"/>
      <c r="JPD133" s="19"/>
      <c r="JPE133" s="19"/>
      <c r="JPF133" s="19"/>
      <c r="JPG133" s="19"/>
      <c r="JPH133" s="19"/>
      <c r="JPI133" s="19"/>
      <c r="JPJ133" s="19"/>
      <c r="JPK133" s="19"/>
      <c r="JPL133" s="19"/>
      <c r="JPM133" s="19"/>
      <c r="JPN133" s="19"/>
      <c r="JPO133" s="19"/>
      <c r="JPP133" s="19"/>
      <c r="JPQ133" s="19"/>
      <c r="JPR133" s="19"/>
      <c r="JPS133" s="19"/>
      <c r="JPT133" s="19"/>
      <c r="JPU133" s="19"/>
      <c r="JPV133" s="19"/>
      <c r="JPW133" s="19"/>
      <c r="JPX133" s="19"/>
      <c r="JPY133" s="19"/>
      <c r="JPZ133" s="19"/>
      <c r="JQA133" s="19"/>
      <c r="JQB133" s="19"/>
      <c r="JQC133" s="19"/>
      <c r="JQD133" s="19"/>
      <c r="JQE133" s="19"/>
      <c r="JQF133" s="19"/>
      <c r="JQG133" s="19"/>
      <c r="JQH133" s="19"/>
      <c r="JQI133" s="19"/>
      <c r="JQJ133" s="19"/>
      <c r="JQK133" s="19"/>
      <c r="JQL133" s="19"/>
      <c r="JQM133" s="19"/>
      <c r="JQN133" s="19"/>
      <c r="JQO133" s="19"/>
      <c r="JQP133" s="19"/>
      <c r="JQQ133" s="19"/>
      <c r="JQR133" s="19"/>
      <c r="JQS133" s="19"/>
      <c r="JQT133" s="19"/>
      <c r="JQU133" s="19"/>
      <c r="JQV133" s="19"/>
      <c r="JQW133" s="19"/>
      <c r="JQX133" s="19"/>
      <c r="JQY133" s="19"/>
      <c r="JQZ133" s="19"/>
      <c r="JRA133" s="19"/>
      <c r="JRB133" s="19"/>
      <c r="JRC133" s="19"/>
      <c r="JRD133" s="19"/>
      <c r="JRE133" s="19"/>
      <c r="JRF133" s="19"/>
      <c r="JRG133" s="19"/>
      <c r="JRH133" s="19"/>
      <c r="JRI133" s="19"/>
      <c r="JRJ133" s="19"/>
      <c r="JRK133" s="19"/>
      <c r="JRL133" s="19"/>
      <c r="JRM133" s="19"/>
      <c r="JRN133" s="19"/>
      <c r="JRO133" s="19"/>
      <c r="JRP133" s="19"/>
      <c r="JRQ133" s="19"/>
      <c r="JRR133" s="19"/>
      <c r="JRS133" s="19"/>
      <c r="JRT133" s="19"/>
      <c r="JRU133" s="19"/>
      <c r="JRV133" s="19"/>
      <c r="JRW133" s="19"/>
      <c r="JRX133" s="19"/>
      <c r="JRY133" s="19"/>
      <c r="JRZ133" s="19"/>
      <c r="JSA133" s="19"/>
      <c r="JSB133" s="19"/>
      <c r="JSC133" s="19"/>
      <c r="JSD133" s="19"/>
      <c r="JSE133" s="19"/>
      <c r="JSF133" s="19"/>
      <c r="JSG133" s="19"/>
      <c r="JSH133" s="19"/>
      <c r="JSI133" s="19"/>
      <c r="JSJ133" s="19"/>
      <c r="JSK133" s="19"/>
      <c r="JSL133" s="19"/>
      <c r="JSM133" s="19"/>
      <c r="JSN133" s="19"/>
      <c r="JSO133" s="19"/>
      <c r="JSP133" s="19"/>
      <c r="JSQ133" s="19"/>
      <c r="JSR133" s="19"/>
      <c r="JSS133" s="19"/>
      <c r="JST133" s="19"/>
      <c r="JSU133" s="19"/>
      <c r="JSV133" s="19"/>
      <c r="JSW133" s="19"/>
      <c r="JSX133" s="19"/>
      <c r="JSY133" s="19"/>
      <c r="JSZ133" s="19"/>
      <c r="JTA133" s="19"/>
      <c r="JTB133" s="19"/>
      <c r="JTC133" s="19"/>
      <c r="JTD133" s="19"/>
      <c r="JTE133" s="19"/>
      <c r="JTF133" s="19"/>
      <c r="JTG133" s="19"/>
      <c r="JTH133" s="19"/>
      <c r="JTI133" s="19"/>
      <c r="JTJ133" s="19"/>
      <c r="JTK133" s="19"/>
      <c r="JTL133" s="19"/>
      <c r="JTM133" s="19"/>
      <c r="JTN133" s="19"/>
      <c r="JTO133" s="19"/>
      <c r="JTP133" s="19"/>
      <c r="JTQ133" s="19"/>
      <c r="JTR133" s="19"/>
      <c r="JTS133" s="19"/>
      <c r="JTT133" s="19"/>
      <c r="JTU133" s="19"/>
      <c r="JTV133" s="19"/>
      <c r="JTW133" s="19"/>
      <c r="JTX133" s="19"/>
      <c r="JTY133" s="19"/>
      <c r="JTZ133" s="19"/>
      <c r="JUA133" s="19"/>
      <c r="JUB133" s="19"/>
      <c r="JUC133" s="19"/>
      <c r="JUD133" s="19"/>
      <c r="JUE133" s="19"/>
      <c r="JUF133" s="19"/>
      <c r="JUG133" s="19"/>
      <c r="JUH133" s="19"/>
      <c r="JUI133" s="19"/>
      <c r="JUJ133" s="19"/>
      <c r="JUK133" s="19"/>
      <c r="JUL133" s="19"/>
      <c r="JUM133" s="19"/>
      <c r="JUN133" s="19"/>
      <c r="JUO133" s="19"/>
      <c r="JUP133" s="19"/>
      <c r="JUQ133" s="19"/>
      <c r="JUR133" s="19"/>
      <c r="JUS133" s="19"/>
      <c r="JUT133" s="19"/>
      <c r="JUU133" s="19"/>
      <c r="JUV133" s="19"/>
      <c r="JUW133" s="19"/>
      <c r="JUX133" s="19"/>
      <c r="JUY133" s="19"/>
      <c r="JUZ133" s="19"/>
      <c r="JVA133" s="19"/>
      <c r="JVB133" s="19"/>
      <c r="JVC133" s="19"/>
      <c r="JVD133" s="19"/>
      <c r="JVE133" s="19"/>
      <c r="JVF133" s="19"/>
      <c r="JVG133" s="19"/>
      <c r="JVH133" s="19"/>
      <c r="JVI133" s="19"/>
      <c r="JVJ133" s="19"/>
      <c r="JVK133" s="19"/>
      <c r="JVL133" s="19"/>
      <c r="JVM133" s="19"/>
      <c r="JVN133" s="19"/>
      <c r="JVO133" s="19"/>
      <c r="JVP133" s="19"/>
      <c r="JVQ133" s="19"/>
      <c r="JVR133" s="19"/>
      <c r="JVS133" s="19"/>
      <c r="JVT133" s="19"/>
      <c r="JVU133" s="19"/>
      <c r="JVV133" s="19"/>
      <c r="JVW133" s="19"/>
      <c r="JVX133" s="19"/>
      <c r="JVY133" s="19"/>
      <c r="JVZ133" s="19"/>
      <c r="JWA133" s="19"/>
      <c r="JWB133" s="19"/>
      <c r="JWC133" s="19"/>
      <c r="JWD133" s="19"/>
      <c r="JWE133" s="19"/>
      <c r="JWF133" s="19"/>
      <c r="JWG133" s="19"/>
      <c r="JWH133" s="19"/>
      <c r="JWI133" s="19"/>
      <c r="JWJ133" s="19"/>
      <c r="JWK133" s="19"/>
      <c r="JWL133" s="19"/>
      <c r="JWM133" s="19"/>
      <c r="JWN133" s="19"/>
      <c r="JWO133" s="19"/>
      <c r="JWP133" s="19"/>
      <c r="JWQ133" s="19"/>
      <c r="JWR133" s="19"/>
      <c r="JWS133" s="19"/>
      <c r="JWT133" s="19"/>
      <c r="JWU133" s="19"/>
      <c r="JWV133" s="19"/>
      <c r="JWW133" s="19"/>
      <c r="JWX133" s="19"/>
      <c r="JWY133" s="19"/>
      <c r="JWZ133" s="19"/>
      <c r="JXA133" s="19"/>
      <c r="JXB133" s="19"/>
      <c r="JXC133" s="19"/>
      <c r="JXD133" s="19"/>
      <c r="JXE133" s="19"/>
      <c r="JXF133" s="19"/>
      <c r="JXG133" s="19"/>
      <c r="JXH133" s="19"/>
      <c r="JXI133" s="19"/>
      <c r="JXJ133" s="19"/>
      <c r="JXK133" s="19"/>
      <c r="JXL133" s="19"/>
      <c r="JXM133" s="19"/>
      <c r="JXN133" s="19"/>
      <c r="JXO133" s="19"/>
      <c r="JXP133" s="19"/>
      <c r="JXQ133" s="19"/>
      <c r="JXR133" s="19"/>
      <c r="JXS133" s="19"/>
      <c r="JXT133" s="19"/>
      <c r="JXU133" s="19"/>
      <c r="JXV133" s="19"/>
      <c r="JXW133" s="19"/>
      <c r="JXX133" s="19"/>
      <c r="JXY133" s="19"/>
      <c r="JXZ133" s="19"/>
      <c r="JYA133" s="19"/>
      <c r="JYB133" s="19"/>
      <c r="JYC133" s="19"/>
      <c r="JYD133" s="19"/>
      <c r="JYE133" s="19"/>
      <c r="JYF133" s="19"/>
      <c r="JYG133" s="19"/>
      <c r="JYH133" s="19"/>
      <c r="JYI133" s="19"/>
      <c r="JYJ133" s="19"/>
      <c r="JYK133" s="19"/>
      <c r="JYL133" s="19"/>
      <c r="JYM133" s="19"/>
      <c r="JYN133" s="19"/>
      <c r="JYO133" s="19"/>
      <c r="JYP133" s="19"/>
      <c r="JYQ133" s="19"/>
      <c r="JYR133" s="19"/>
      <c r="JYS133" s="19"/>
      <c r="JYT133" s="19"/>
      <c r="JYU133" s="19"/>
      <c r="JYV133" s="19"/>
      <c r="JYW133" s="19"/>
      <c r="JYX133" s="19"/>
      <c r="JYY133" s="19"/>
      <c r="JYZ133" s="19"/>
      <c r="JZA133" s="19"/>
      <c r="JZB133" s="19"/>
      <c r="JZC133" s="19"/>
      <c r="JZD133" s="19"/>
      <c r="JZE133" s="19"/>
      <c r="JZF133" s="19"/>
      <c r="JZG133" s="19"/>
      <c r="JZH133" s="19"/>
      <c r="JZI133" s="19"/>
      <c r="JZJ133" s="19"/>
      <c r="JZK133" s="19"/>
      <c r="JZL133" s="19"/>
      <c r="JZM133" s="19"/>
      <c r="JZN133" s="19"/>
      <c r="JZO133" s="19"/>
      <c r="JZP133" s="19"/>
      <c r="JZQ133" s="19"/>
      <c r="JZR133" s="19"/>
      <c r="JZS133" s="19"/>
      <c r="JZT133" s="19"/>
      <c r="JZU133" s="19"/>
      <c r="JZV133" s="19"/>
      <c r="JZW133" s="19"/>
      <c r="JZX133" s="19"/>
      <c r="JZY133" s="19"/>
      <c r="JZZ133" s="19"/>
      <c r="KAA133" s="19"/>
      <c r="KAB133" s="19"/>
      <c r="KAC133" s="19"/>
      <c r="KAD133" s="19"/>
      <c r="KAE133" s="19"/>
      <c r="KAF133" s="19"/>
      <c r="KAG133" s="19"/>
      <c r="KAH133" s="19"/>
      <c r="KAI133" s="19"/>
      <c r="KAJ133" s="19"/>
      <c r="KAK133" s="19"/>
      <c r="KAL133" s="19"/>
      <c r="KAM133" s="19"/>
      <c r="KAN133" s="19"/>
      <c r="KAO133" s="19"/>
      <c r="KAP133" s="19"/>
      <c r="KAQ133" s="19"/>
      <c r="KAR133" s="19"/>
      <c r="KAS133" s="19"/>
      <c r="KAT133" s="19"/>
      <c r="KAU133" s="19"/>
      <c r="KAV133" s="19"/>
      <c r="KAW133" s="19"/>
      <c r="KAX133" s="19"/>
      <c r="KAY133" s="19"/>
      <c r="KAZ133" s="19"/>
      <c r="KBA133" s="19"/>
      <c r="KBB133" s="19"/>
      <c r="KBC133" s="19"/>
      <c r="KBD133" s="19"/>
      <c r="KBE133" s="19"/>
      <c r="KBF133" s="19"/>
      <c r="KBG133" s="19"/>
      <c r="KBH133" s="19"/>
      <c r="KBI133" s="19"/>
      <c r="KBJ133" s="19"/>
      <c r="KBK133" s="19"/>
      <c r="KBL133" s="19"/>
      <c r="KBM133" s="19"/>
      <c r="KBN133" s="19"/>
      <c r="KBO133" s="19"/>
      <c r="KBP133" s="19"/>
      <c r="KBQ133" s="19"/>
      <c r="KBR133" s="19"/>
      <c r="KBS133" s="19"/>
      <c r="KBT133" s="19"/>
      <c r="KBU133" s="19"/>
      <c r="KBV133" s="19"/>
      <c r="KBW133" s="19"/>
      <c r="KBX133" s="19"/>
      <c r="KBY133" s="19"/>
      <c r="KBZ133" s="19"/>
      <c r="KCA133" s="19"/>
      <c r="KCB133" s="19"/>
      <c r="KCC133" s="19"/>
      <c r="KCD133" s="19"/>
      <c r="KCE133" s="19"/>
      <c r="KCF133" s="19"/>
      <c r="KCG133" s="19"/>
      <c r="KCH133" s="19"/>
      <c r="KCI133" s="19"/>
      <c r="KCJ133" s="19"/>
      <c r="KCK133" s="19"/>
      <c r="KCL133" s="19"/>
      <c r="KCM133" s="19"/>
      <c r="KCN133" s="19"/>
      <c r="KCO133" s="19"/>
      <c r="KCP133" s="19"/>
      <c r="KCQ133" s="19"/>
      <c r="KCR133" s="19"/>
      <c r="KCS133" s="19"/>
      <c r="KCT133" s="19"/>
      <c r="KCU133" s="19"/>
      <c r="KCV133" s="19"/>
      <c r="KCW133" s="19"/>
      <c r="KCX133" s="19"/>
      <c r="KCY133" s="19"/>
      <c r="KCZ133" s="19"/>
      <c r="KDA133" s="19"/>
      <c r="KDB133" s="19"/>
      <c r="KDC133" s="19"/>
      <c r="KDD133" s="19"/>
      <c r="KDE133" s="19"/>
      <c r="KDF133" s="19"/>
      <c r="KDG133" s="19"/>
      <c r="KDH133" s="19"/>
      <c r="KDI133" s="19"/>
      <c r="KDJ133" s="19"/>
      <c r="KDK133" s="19"/>
      <c r="KDL133" s="19"/>
      <c r="KDM133" s="19"/>
      <c r="KDN133" s="19"/>
      <c r="KDO133" s="19"/>
      <c r="KDP133" s="19"/>
      <c r="KDQ133" s="19"/>
      <c r="KDR133" s="19"/>
      <c r="KDS133" s="19"/>
      <c r="KDT133" s="19"/>
      <c r="KDU133" s="19"/>
      <c r="KDV133" s="19"/>
      <c r="KDW133" s="19"/>
      <c r="KDX133" s="19"/>
      <c r="KDY133" s="19"/>
      <c r="KDZ133" s="19"/>
      <c r="KEA133" s="19"/>
      <c r="KEB133" s="19"/>
      <c r="KEC133" s="19"/>
      <c r="KED133" s="19"/>
      <c r="KEE133" s="19"/>
      <c r="KEF133" s="19"/>
      <c r="KEG133" s="19"/>
      <c r="KEH133" s="19"/>
      <c r="KEI133" s="19"/>
      <c r="KEJ133" s="19"/>
      <c r="KEK133" s="19"/>
      <c r="KEL133" s="19"/>
      <c r="KEM133" s="19"/>
      <c r="KEN133" s="19"/>
      <c r="KEO133" s="19"/>
      <c r="KEP133" s="19"/>
      <c r="KEQ133" s="19"/>
      <c r="KER133" s="19"/>
      <c r="KES133" s="19"/>
      <c r="KET133" s="19"/>
      <c r="KEU133" s="19"/>
      <c r="KEV133" s="19"/>
      <c r="KEW133" s="19"/>
      <c r="KEX133" s="19"/>
      <c r="KEY133" s="19"/>
      <c r="KEZ133" s="19"/>
      <c r="KFA133" s="19"/>
      <c r="KFB133" s="19"/>
      <c r="KFC133" s="19"/>
      <c r="KFD133" s="19"/>
      <c r="KFE133" s="19"/>
      <c r="KFF133" s="19"/>
      <c r="KFG133" s="19"/>
      <c r="KFH133" s="19"/>
      <c r="KFI133" s="19"/>
      <c r="KFJ133" s="19"/>
      <c r="KFK133" s="19"/>
      <c r="KFL133" s="19"/>
      <c r="KFM133" s="19"/>
      <c r="KFN133" s="19"/>
      <c r="KFO133" s="19"/>
      <c r="KFP133" s="19"/>
      <c r="KFQ133" s="19"/>
      <c r="KFR133" s="19"/>
      <c r="KFS133" s="19"/>
      <c r="KFT133" s="19"/>
      <c r="KFU133" s="19"/>
      <c r="KFV133" s="19"/>
      <c r="KFW133" s="19"/>
      <c r="KFX133" s="19"/>
      <c r="KFY133" s="19"/>
      <c r="KFZ133" s="19"/>
      <c r="KGA133" s="19"/>
      <c r="KGB133" s="19"/>
      <c r="KGC133" s="19"/>
      <c r="KGD133" s="19"/>
      <c r="KGE133" s="19"/>
      <c r="KGF133" s="19"/>
      <c r="KGG133" s="19"/>
      <c r="KGH133" s="19"/>
      <c r="KGI133" s="19"/>
      <c r="KGJ133" s="19"/>
      <c r="KGK133" s="19"/>
      <c r="KGL133" s="19"/>
      <c r="KGM133" s="19"/>
      <c r="KGN133" s="19"/>
      <c r="KGO133" s="19"/>
      <c r="KGP133" s="19"/>
      <c r="KGQ133" s="19"/>
      <c r="KGR133" s="19"/>
      <c r="KGS133" s="19"/>
      <c r="KGT133" s="19"/>
      <c r="KGU133" s="19"/>
      <c r="KGV133" s="19"/>
      <c r="KGW133" s="19"/>
      <c r="KGX133" s="19"/>
      <c r="KGY133" s="19"/>
      <c r="KGZ133" s="19"/>
      <c r="KHA133" s="19"/>
      <c r="KHB133" s="19"/>
      <c r="KHC133" s="19"/>
      <c r="KHD133" s="19"/>
      <c r="KHE133" s="19"/>
      <c r="KHF133" s="19"/>
      <c r="KHG133" s="19"/>
      <c r="KHH133" s="19"/>
      <c r="KHI133" s="19"/>
      <c r="KHJ133" s="19"/>
      <c r="KHK133" s="19"/>
      <c r="KHL133" s="19"/>
      <c r="KHM133" s="19"/>
      <c r="KHN133" s="19"/>
      <c r="KHO133" s="19"/>
      <c r="KHP133" s="19"/>
      <c r="KHQ133" s="19"/>
      <c r="KHR133" s="19"/>
      <c r="KHS133" s="19"/>
      <c r="KHT133" s="19"/>
      <c r="KHU133" s="19"/>
      <c r="KHV133" s="19"/>
      <c r="KHW133" s="19"/>
      <c r="KHX133" s="19"/>
      <c r="KHY133" s="19"/>
      <c r="KHZ133" s="19"/>
      <c r="KIA133" s="19"/>
      <c r="KIB133" s="19"/>
      <c r="KIC133" s="19"/>
      <c r="KID133" s="19"/>
      <c r="KIE133" s="19"/>
      <c r="KIF133" s="19"/>
      <c r="KIG133" s="19"/>
      <c r="KIH133" s="19"/>
      <c r="KII133" s="19"/>
      <c r="KIJ133" s="19"/>
      <c r="KIK133" s="19"/>
      <c r="KIL133" s="19"/>
      <c r="KIM133" s="19"/>
      <c r="KIN133" s="19"/>
      <c r="KIO133" s="19"/>
      <c r="KIP133" s="19"/>
      <c r="KIQ133" s="19"/>
      <c r="KIR133" s="19"/>
      <c r="KIS133" s="19"/>
      <c r="KIT133" s="19"/>
      <c r="KIU133" s="19"/>
      <c r="KIV133" s="19"/>
      <c r="KIW133" s="19"/>
      <c r="KIX133" s="19"/>
      <c r="KIY133" s="19"/>
      <c r="KIZ133" s="19"/>
      <c r="KJA133" s="19"/>
      <c r="KJB133" s="19"/>
      <c r="KJC133" s="19"/>
      <c r="KJD133" s="19"/>
      <c r="KJE133" s="19"/>
      <c r="KJF133" s="19"/>
      <c r="KJG133" s="19"/>
      <c r="KJH133" s="19"/>
      <c r="KJI133" s="19"/>
      <c r="KJJ133" s="19"/>
      <c r="KJK133" s="19"/>
      <c r="KJL133" s="19"/>
      <c r="KJM133" s="19"/>
      <c r="KJN133" s="19"/>
      <c r="KJO133" s="19"/>
      <c r="KJP133" s="19"/>
      <c r="KJQ133" s="19"/>
      <c r="KJR133" s="19"/>
      <c r="KJS133" s="19"/>
      <c r="KJT133" s="19"/>
      <c r="KJU133" s="19"/>
      <c r="KJV133" s="19"/>
      <c r="KJW133" s="19"/>
      <c r="KJX133" s="19"/>
      <c r="KJY133" s="19"/>
      <c r="KJZ133" s="19"/>
      <c r="KKA133" s="19"/>
      <c r="KKB133" s="19"/>
      <c r="KKC133" s="19"/>
      <c r="KKD133" s="19"/>
      <c r="KKE133" s="19"/>
      <c r="KKF133" s="19"/>
      <c r="KKG133" s="19"/>
      <c r="KKH133" s="19"/>
      <c r="KKI133" s="19"/>
      <c r="KKJ133" s="19"/>
      <c r="KKK133" s="19"/>
      <c r="KKL133" s="19"/>
      <c r="KKM133" s="19"/>
      <c r="KKN133" s="19"/>
      <c r="KKO133" s="19"/>
      <c r="KKP133" s="19"/>
      <c r="KKQ133" s="19"/>
      <c r="KKR133" s="19"/>
      <c r="KKS133" s="19"/>
      <c r="KKT133" s="19"/>
      <c r="KKU133" s="19"/>
      <c r="KKV133" s="19"/>
      <c r="KKW133" s="19"/>
      <c r="KKX133" s="19"/>
      <c r="KKY133" s="19"/>
      <c r="KKZ133" s="19"/>
      <c r="KLA133" s="19"/>
      <c r="KLB133" s="19"/>
      <c r="KLC133" s="19"/>
      <c r="KLD133" s="19"/>
      <c r="KLE133" s="19"/>
      <c r="KLF133" s="19"/>
      <c r="KLG133" s="19"/>
      <c r="KLH133" s="19"/>
      <c r="KLI133" s="19"/>
      <c r="KLJ133" s="19"/>
      <c r="KLK133" s="19"/>
      <c r="KLL133" s="19"/>
      <c r="KLM133" s="19"/>
      <c r="KLN133" s="19"/>
      <c r="KLO133" s="19"/>
      <c r="KLP133" s="19"/>
      <c r="KLQ133" s="19"/>
      <c r="KLR133" s="19"/>
      <c r="KLS133" s="19"/>
      <c r="KLT133" s="19"/>
      <c r="KLU133" s="19"/>
      <c r="KLV133" s="19"/>
      <c r="KLW133" s="19"/>
      <c r="KLX133" s="19"/>
      <c r="KLY133" s="19"/>
      <c r="KLZ133" s="19"/>
      <c r="KMA133" s="19"/>
      <c r="KMB133" s="19"/>
      <c r="KMC133" s="19"/>
      <c r="KMD133" s="19"/>
      <c r="KME133" s="19"/>
      <c r="KMF133" s="19"/>
      <c r="KMG133" s="19"/>
      <c r="KMH133" s="19"/>
      <c r="KMI133" s="19"/>
      <c r="KMJ133" s="19"/>
      <c r="KMK133" s="19"/>
      <c r="KML133" s="19"/>
      <c r="KMM133" s="19"/>
      <c r="KMN133" s="19"/>
      <c r="KMO133" s="19"/>
      <c r="KMP133" s="19"/>
      <c r="KMQ133" s="19"/>
      <c r="KMR133" s="19"/>
      <c r="KMS133" s="19"/>
      <c r="KMT133" s="19"/>
      <c r="KMU133" s="19"/>
      <c r="KMV133" s="19"/>
      <c r="KMW133" s="19"/>
      <c r="KMX133" s="19"/>
      <c r="KMY133" s="19"/>
      <c r="KMZ133" s="19"/>
      <c r="KNA133" s="19"/>
      <c r="KNB133" s="19"/>
      <c r="KNC133" s="19"/>
      <c r="KND133" s="19"/>
      <c r="KNE133" s="19"/>
      <c r="KNF133" s="19"/>
      <c r="KNG133" s="19"/>
      <c r="KNH133" s="19"/>
      <c r="KNI133" s="19"/>
      <c r="KNJ133" s="19"/>
      <c r="KNK133" s="19"/>
      <c r="KNL133" s="19"/>
      <c r="KNM133" s="19"/>
      <c r="KNN133" s="19"/>
      <c r="KNO133" s="19"/>
      <c r="KNP133" s="19"/>
      <c r="KNQ133" s="19"/>
      <c r="KNR133" s="19"/>
      <c r="KNS133" s="19"/>
      <c r="KNT133" s="19"/>
      <c r="KNU133" s="19"/>
      <c r="KNV133" s="19"/>
      <c r="KNW133" s="19"/>
      <c r="KNX133" s="19"/>
      <c r="KNY133" s="19"/>
      <c r="KNZ133" s="19"/>
      <c r="KOA133" s="19"/>
      <c r="KOB133" s="19"/>
      <c r="KOC133" s="19"/>
      <c r="KOD133" s="19"/>
      <c r="KOE133" s="19"/>
      <c r="KOF133" s="19"/>
      <c r="KOG133" s="19"/>
      <c r="KOH133" s="19"/>
      <c r="KOI133" s="19"/>
      <c r="KOJ133" s="19"/>
      <c r="KOK133" s="19"/>
      <c r="KOL133" s="19"/>
      <c r="KOM133" s="19"/>
      <c r="KON133" s="19"/>
      <c r="KOO133" s="19"/>
      <c r="KOP133" s="19"/>
      <c r="KOQ133" s="19"/>
      <c r="KOR133" s="19"/>
      <c r="KOS133" s="19"/>
      <c r="KOT133" s="19"/>
      <c r="KOU133" s="19"/>
      <c r="KOV133" s="19"/>
      <c r="KOW133" s="19"/>
      <c r="KOX133" s="19"/>
      <c r="KOY133" s="19"/>
      <c r="KOZ133" s="19"/>
      <c r="KPA133" s="19"/>
      <c r="KPB133" s="19"/>
      <c r="KPC133" s="19"/>
      <c r="KPD133" s="19"/>
      <c r="KPE133" s="19"/>
      <c r="KPF133" s="19"/>
      <c r="KPG133" s="19"/>
      <c r="KPH133" s="19"/>
      <c r="KPI133" s="19"/>
      <c r="KPJ133" s="19"/>
      <c r="KPK133" s="19"/>
      <c r="KPL133" s="19"/>
      <c r="KPM133" s="19"/>
      <c r="KPN133" s="19"/>
      <c r="KPO133" s="19"/>
      <c r="KPP133" s="19"/>
      <c r="KPQ133" s="19"/>
      <c r="KPR133" s="19"/>
      <c r="KPS133" s="19"/>
      <c r="KPT133" s="19"/>
      <c r="KPU133" s="19"/>
      <c r="KPV133" s="19"/>
      <c r="KPW133" s="19"/>
      <c r="KPX133" s="19"/>
      <c r="KPY133" s="19"/>
      <c r="KPZ133" s="19"/>
      <c r="KQA133" s="19"/>
      <c r="KQB133" s="19"/>
      <c r="KQC133" s="19"/>
      <c r="KQD133" s="19"/>
      <c r="KQE133" s="19"/>
      <c r="KQF133" s="19"/>
      <c r="KQG133" s="19"/>
      <c r="KQH133" s="19"/>
      <c r="KQI133" s="19"/>
      <c r="KQJ133" s="19"/>
      <c r="KQK133" s="19"/>
      <c r="KQL133" s="19"/>
      <c r="KQM133" s="19"/>
      <c r="KQN133" s="19"/>
      <c r="KQO133" s="19"/>
      <c r="KQP133" s="19"/>
      <c r="KQQ133" s="19"/>
      <c r="KQR133" s="19"/>
      <c r="KQS133" s="19"/>
      <c r="KQT133" s="19"/>
      <c r="KQU133" s="19"/>
      <c r="KQV133" s="19"/>
      <c r="KQW133" s="19"/>
      <c r="KQX133" s="19"/>
      <c r="KQY133" s="19"/>
      <c r="KQZ133" s="19"/>
      <c r="KRA133" s="19"/>
      <c r="KRB133" s="19"/>
      <c r="KRC133" s="19"/>
      <c r="KRD133" s="19"/>
      <c r="KRE133" s="19"/>
      <c r="KRF133" s="19"/>
      <c r="KRG133" s="19"/>
      <c r="KRH133" s="19"/>
      <c r="KRI133" s="19"/>
      <c r="KRJ133" s="19"/>
      <c r="KRK133" s="19"/>
      <c r="KRL133" s="19"/>
      <c r="KRM133" s="19"/>
      <c r="KRN133" s="19"/>
      <c r="KRO133" s="19"/>
      <c r="KRP133" s="19"/>
      <c r="KRQ133" s="19"/>
      <c r="KRR133" s="19"/>
      <c r="KRS133" s="19"/>
      <c r="KRT133" s="19"/>
      <c r="KRU133" s="19"/>
      <c r="KRV133" s="19"/>
      <c r="KRW133" s="19"/>
      <c r="KRX133" s="19"/>
      <c r="KRY133" s="19"/>
      <c r="KRZ133" s="19"/>
      <c r="KSA133" s="19"/>
      <c r="KSB133" s="19"/>
      <c r="KSC133" s="19"/>
      <c r="KSD133" s="19"/>
      <c r="KSE133" s="19"/>
      <c r="KSF133" s="19"/>
      <c r="KSG133" s="19"/>
      <c r="KSH133" s="19"/>
      <c r="KSI133" s="19"/>
      <c r="KSJ133" s="19"/>
      <c r="KSK133" s="19"/>
      <c r="KSL133" s="19"/>
      <c r="KSM133" s="19"/>
      <c r="KSN133" s="19"/>
      <c r="KSO133" s="19"/>
      <c r="KSP133" s="19"/>
      <c r="KSQ133" s="19"/>
      <c r="KSR133" s="19"/>
      <c r="KSS133" s="19"/>
      <c r="KST133" s="19"/>
      <c r="KSU133" s="19"/>
      <c r="KSV133" s="19"/>
      <c r="KSW133" s="19"/>
      <c r="KSX133" s="19"/>
      <c r="KSY133" s="19"/>
      <c r="KSZ133" s="19"/>
      <c r="KTA133" s="19"/>
      <c r="KTB133" s="19"/>
      <c r="KTC133" s="19"/>
      <c r="KTD133" s="19"/>
      <c r="KTE133" s="19"/>
      <c r="KTF133" s="19"/>
      <c r="KTG133" s="19"/>
      <c r="KTH133" s="19"/>
      <c r="KTI133" s="19"/>
      <c r="KTJ133" s="19"/>
      <c r="KTK133" s="19"/>
      <c r="KTL133" s="19"/>
      <c r="KTM133" s="19"/>
      <c r="KTN133" s="19"/>
      <c r="KTO133" s="19"/>
      <c r="KTP133" s="19"/>
      <c r="KTQ133" s="19"/>
      <c r="KTR133" s="19"/>
      <c r="KTS133" s="19"/>
      <c r="KTT133" s="19"/>
      <c r="KTU133" s="19"/>
      <c r="KTV133" s="19"/>
      <c r="KTW133" s="19"/>
      <c r="KTX133" s="19"/>
      <c r="KTY133" s="19"/>
      <c r="KTZ133" s="19"/>
      <c r="KUA133" s="19"/>
      <c r="KUB133" s="19"/>
      <c r="KUC133" s="19"/>
      <c r="KUD133" s="19"/>
      <c r="KUE133" s="19"/>
      <c r="KUF133" s="19"/>
      <c r="KUG133" s="19"/>
      <c r="KUH133" s="19"/>
      <c r="KUI133" s="19"/>
      <c r="KUJ133" s="19"/>
      <c r="KUK133" s="19"/>
      <c r="KUL133" s="19"/>
      <c r="KUM133" s="19"/>
      <c r="KUN133" s="19"/>
      <c r="KUO133" s="19"/>
      <c r="KUP133" s="19"/>
      <c r="KUQ133" s="19"/>
      <c r="KUR133" s="19"/>
      <c r="KUS133" s="19"/>
      <c r="KUT133" s="19"/>
      <c r="KUU133" s="19"/>
      <c r="KUV133" s="19"/>
      <c r="KUW133" s="19"/>
      <c r="KUX133" s="19"/>
      <c r="KUY133" s="19"/>
      <c r="KUZ133" s="19"/>
      <c r="KVA133" s="19"/>
      <c r="KVB133" s="19"/>
      <c r="KVC133" s="19"/>
      <c r="KVD133" s="19"/>
      <c r="KVE133" s="19"/>
      <c r="KVF133" s="19"/>
      <c r="KVG133" s="19"/>
      <c r="KVH133" s="19"/>
      <c r="KVI133" s="19"/>
      <c r="KVJ133" s="19"/>
      <c r="KVK133" s="19"/>
      <c r="KVL133" s="19"/>
      <c r="KVM133" s="19"/>
      <c r="KVN133" s="19"/>
      <c r="KVO133" s="19"/>
      <c r="KVP133" s="19"/>
      <c r="KVQ133" s="19"/>
      <c r="KVR133" s="19"/>
      <c r="KVS133" s="19"/>
      <c r="KVT133" s="19"/>
      <c r="KVU133" s="19"/>
      <c r="KVV133" s="19"/>
      <c r="KVW133" s="19"/>
      <c r="KVX133" s="19"/>
      <c r="KVY133" s="19"/>
      <c r="KVZ133" s="19"/>
      <c r="KWA133" s="19"/>
      <c r="KWB133" s="19"/>
      <c r="KWC133" s="19"/>
      <c r="KWD133" s="19"/>
      <c r="KWE133" s="19"/>
      <c r="KWF133" s="19"/>
      <c r="KWG133" s="19"/>
      <c r="KWH133" s="19"/>
      <c r="KWI133" s="19"/>
      <c r="KWJ133" s="19"/>
      <c r="KWK133" s="19"/>
      <c r="KWL133" s="19"/>
      <c r="KWM133" s="19"/>
      <c r="KWN133" s="19"/>
      <c r="KWO133" s="19"/>
      <c r="KWP133" s="19"/>
      <c r="KWQ133" s="19"/>
      <c r="KWR133" s="19"/>
      <c r="KWS133" s="19"/>
      <c r="KWT133" s="19"/>
      <c r="KWU133" s="19"/>
      <c r="KWV133" s="19"/>
      <c r="KWW133" s="19"/>
      <c r="KWX133" s="19"/>
      <c r="KWY133" s="19"/>
      <c r="KWZ133" s="19"/>
      <c r="KXA133" s="19"/>
      <c r="KXB133" s="19"/>
      <c r="KXC133" s="19"/>
      <c r="KXD133" s="19"/>
      <c r="KXE133" s="19"/>
      <c r="KXF133" s="19"/>
      <c r="KXG133" s="19"/>
      <c r="KXH133" s="19"/>
      <c r="KXI133" s="19"/>
      <c r="KXJ133" s="19"/>
      <c r="KXK133" s="19"/>
      <c r="KXL133" s="19"/>
      <c r="KXM133" s="19"/>
      <c r="KXN133" s="19"/>
      <c r="KXO133" s="19"/>
      <c r="KXP133" s="19"/>
      <c r="KXQ133" s="19"/>
      <c r="KXR133" s="19"/>
      <c r="KXS133" s="19"/>
      <c r="KXT133" s="19"/>
      <c r="KXU133" s="19"/>
      <c r="KXV133" s="19"/>
      <c r="KXW133" s="19"/>
      <c r="KXX133" s="19"/>
      <c r="KXY133" s="19"/>
      <c r="KXZ133" s="19"/>
      <c r="KYA133" s="19"/>
      <c r="KYB133" s="19"/>
      <c r="KYC133" s="19"/>
      <c r="KYD133" s="19"/>
      <c r="KYE133" s="19"/>
      <c r="KYF133" s="19"/>
      <c r="KYG133" s="19"/>
      <c r="KYH133" s="19"/>
      <c r="KYI133" s="19"/>
      <c r="KYJ133" s="19"/>
      <c r="KYK133" s="19"/>
      <c r="KYL133" s="19"/>
      <c r="KYM133" s="19"/>
      <c r="KYN133" s="19"/>
      <c r="KYO133" s="19"/>
      <c r="KYP133" s="19"/>
      <c r="KYQ133" s="19"/>
      <c r="KYR133" s="19"/>
      <c r="KYS133" s="19"/>
      <c r="KYT133" s="19"/>
      <c r="KYU133" s="19"/>
      <c r="KYV133" s="19"/>
      <c r="KYW133" s="19"/>
      <c r="KYX133" s="19"/>
      <c r="KYY133" s="19"/>
      <c r="KYZ133" s="19"/>
      <c r="KZA133" s="19"/>
      <c r="KZB133" s="19"/>
      <c r="KZC133" s="19"/>
      <c r="KZD133" s="19"/>
      <c r="KZE133" s="19"/>
      <c r="KZF133" s="19"/>
      <c r="KZG133" s="19"/>
      <c r="KZH133" s="19"/>
      <c r="KZI133" s="19"/>
      <c r="KZJ133" s="19"/>
      <c r="KZK133" s="19"/>
      <c r="KZL133" s="19"/>
      <c r="KZM133" s="19"/>
      <c r="KZN133" s="19"/>
      <c r="KZO133" s="19"/>
      <c r="KZP133" s="19"/>
      <c r="KZQ133" s="19"/>
      <c r="KZR133" s="19"/>
      <c r="KZS133" s="19"/>
      <c r="KZT133" s="19"/>
      <c r="KZU133" s="19"/>
      <c r="KZV133" s="19"/>
      <c r="KZW133" s="19"/>
      <c r="KZX133" s="19"/>
      <c r="KZY133" s="19"/>
      <c r="KZZ133" s="19"/>
      <c r="LAA133" s="19"/>
      <c r="LAB133" s="19"/>
      <c r="LAC133" s="19"/>
      <c r="LAD133" s="19"/>
      <c r="LAE133" s="19"/>
      <c r="LAF133" s="19"/>
      <c r="LAG133" s="19"/>
      <c r="LAH133" s="19"/>
      <c r="LAI133" s="19"/>
      <c r="LAJ133" s="19"/>
      <c r="LAK133" s="19"/>
      <c r="LAL133" s="19"/>
      <c r="LAM133" s="19"/>
      <c r="LAN133" s="19"/>
      <c r="LAO133" s="19"/>
      <c r="LAP133" s="19"/>
      <c r="LAQ133" s="19"/>
      <c r="LAR133" s="19"/>
      <c r="LAS133" s="19"/>
      <c r="LAT133" s="19"/>
      <c r="LAU133" s="19"/>
      <c r="LAV133" s="19"/>
      <c r="LAW133" s="19"/>
      <c r="LAX133" s="19"/>
      <c r="LAY133" s="19"/>
      <c r="LAZ133" s="19"/>
      <c r="LBA133" s="19"/>
      <c r="LBB133" s="19"/>
      <c r="LBC133" s="19"/>
      <c r="LBD133" s="19"/>
      <c r="LBE133" s="19"/>
      <c r="LBF133" s="19"/>
      <c r="LBG133" s="19"/>
      <c r="LBH133" s="19"/>
      <c r="LBI133" s="19"/>
      <c r="LBJ133" s="19"/>
      <c r="LBK133" s="19"/>
      <c r="LBL133" s="19"/>
      <c r="LBM133" s="19"/>
      <c r="LBN133" s="19"/>
      <c r="LBO133" s="19"/>
      <c r="LBP133" s="19"/>
      <c r="LBQ133" s="19"/>
      <c r="LBR133" s="19"/>
      <c r="LBS133" s="19"/>
      <c r="LBT133" s="19"/>
      <c r="LBU133" s="19"/>
      <c r="LBV133" s="19"/>
      <c r="LBW133" s="19"/>
      <c r="LBX133" s="19"/>
      <c r="LBY133" s="19"/>
      <c r="LBZ133" s="19"/>
      <c r="LCA133" s="19"/>
      <c r="LCB133" s="19"/>
      <c r="LCC133" s="19"/>
      <c r="LCD133" s="19"/>
      <c r="LCE133" s="19"/>
      <c r="LCF133" s="19"/>
      <c r="LCG133" s="19"/>
      <c r="LCH133" s="19"/>
      <c r="LCI133" s="19"/>
      <c r="LCJ133" s="19"/>
      <c r="LCK133" s="19"/>
      <c r="LCL133" s="19"/>
      <c r="LCM133" s="19"/>
      <c r="LCN133" s="19"/>
      <c r="LCO133" s="19"/>
      <c r="LCP133" s="19"/>
      <c r="LCQ133" s="19"/>
      <c r="LCR133" s="19"/>
      <c r="LCS133" s="19"/>
      <c r="LCT133" s="19"/>
      <c r="LCU133" s="19"/>
      <c r="LCV133" s="19"/>
      <c r="LCW133" s="19"/>
      <c r="LCX133" s="19"/>
      <c r="LCY133" s="19"/>
      <c r="LCZ133" s="19"/>
      <c r="LDA133" s="19"/>
      <c r="LDB133" s="19"/>
      <c r="LDC133" s="19"/>
      <c r="LDD133" s="19"/>
      <c r="LDE133" s="19"/>
      <c r="LDF133" s="19"/>
      <c r="LDG133" s="19"/>
      <c r="LDH133" s="19"/>
      <c r="LDI133" s="19"/>
      <c r="LDJ133" s="19"/>
      <c r="LDK133" s="19"/>
      <c r="LDL133" s="19"/>
      <c r="LDM133" s="19"/>
      <c r="LDN133" s="19"/>
      <c r="LDO133" s="19"/>
      <c r="LDP133" s="19"/>
      <c r="LDQ133" s="19"/>
      <c r="LDR133" s="19"/>
      <c r="LDS133" s="19"/>
      <c r="LDT133" s="19"/>
      <c r="LDU133" s="19"/>
      <c r="LDV133" s="19"/>
      <c r="LDW133" s="19"/>
      <c r="LDX133" s="19"/>
      <c r="LDY133" s="19"/>
      <c r="LDZ133" s="19"/>
      <c r="LEA133" s="19"/>
      <c r="LEB133" s="19"/>
      <c r="LEC133" s="19"/>
      <c r="LED133" s="19"/>
      <c r="LEE133" s="19"/>
      <c r="LEF133" s="19"/>
      <c r="LEG133" s="19"/>
      <c r="LEH133" s="19"/>
      <c r="LEI133" s="19"/>
      <c r="LEJ133" s="19"/>
      <c r="LEK133" s="19"/>
      <c r="LEL133" s="19"/>
      <c r="LEM133" s="19"/>
      <c r="LEN133" s="19"/>
      <c r="LEO133" s="19"/>
      <c r="LEP133" s="19"/>
      <c r="LEQ133" s="19"/>
      <c r="LER133" s="19"/>
      <c r="LES133" s="19"/>
      <c r="LET133" s="19"/>
      <c r="LEU133" s="19"/>
      <c r="LEV133" s="19"/>
      <c r="LEW133" s="19"/>
      <c r="LEX133" s="19"/>
      <c r="LEY133" s="19"/>
      <c r="LEZ133" s="19"/>
      <c r="LFA133" s="19"/>
      <c r="LFB133" s="19"/>
      <c r="LFC133" s="19"/>
      <c r="LFD133" s="19"/>
      <c r="LFE133" s="19"/>
      <c r="LFF133" s="19"/>
      <c r="LFG133" s="19"/>
      <c r="LFH133" s="19"/>
      <c r="LFI133" s="19"/>
      <c r="LFJ133" s="19"/>
      <c r="LFK133" s="19"/>
      <c r="LFL133" s="19"/>
      <c r="LFM133" s="19"/>
      <c r="LFN133" s="19"/>
      <c r="LFO133" s="19"/>
      <c r="LFP133" s="19"/>
      <c r="LFQ133" s="19"/>
      <c r="LFR133" s="19"/>
      <c r="LFS133" s="19"/>
      <c r="LFT133" s="19"/>
      <c r="LFU133" s="19"/>
      <c r="LFV133" s="19"/>
      <c r="LFW133" s="19"/>
      <c r="LFX133" s="19"/>
      <c r="LFY133" s="19"/>
      <c r="LFZ133" s="19"/>
      <c r="LGA133" s="19"/>
      <c r="LGB133" s="19"/>
      <c r="LGC133" s="19"/>
      <c r="LGD133" s="19"/>
      <c r="LGE133" s="19"/>
      <c r="LGF133" s="19"/>
      <c r="LGG133" s="19"/>
      <c r="LGH133" s="19"/>
      <c r="LGI133" s="19"/>
      <c r="LGJ133" s="19"/>
      <c r="LGK133" s="19"/>
      <c r="LGL133" s="19"/>
      <c r="LGM133" s="19"/>
      <c r="LGN133" s="19"/>
      <c r="LGO133" s="19"/>
      <c r="LGP133" s="19"/>
      <c r="LGQ133" s="19"/>
      <c r="LGR133" s="19"/>
      <c r="LGS133" s="19"/>
      <c r="LGT133" s="19"/>
      <c r="LGU133" s="19"/>
      <c r="LGV133" s="19"/>
      <c r="LGW133" s="19"/>
      <c r="LGX133" s="19"/>
      <c r="LGY133" s="19"/>
      <c r="LGZ133" s="19"/>
      <c r="LHA133" s="19"/>
      <c r="LHB133" s="19"/>
      <c r="LHC133" s="19"/>
      <c r="LHD133" s="19"/>
      <c r="LHE133" s="19"/>
      <c r="LHF133" s="19"/>
      <c r="LHG133" s="19"/>
      <c r="LHH133" s="19"/>
      <c r="LHI133" s="19"/>
      <c r="LHJ133" s="19"/>
      <c r="LHK133" s="19"/>
      <c r="LHL133" s="19"/>
      <c r="LHM133" s="19"/>
      <c r="LHN133" s="19"/>
      <c r="LHO133" s="19"/>
      <c r="LHP133" s="19"/>
      <c r="LHQ133" s="19"/>
      <c r="LHR133" s="19"/>
      <c r="LHS133" s="19"/>
      <c r="LHT133" s="19"/>
      <c r="LHU133" s="19"/>
      <c r="LHV133" s="19"/>
      <c r="LHW133" s="19"/>
      <c r="LHX133" s="19"/>
      <c r="LHY133" s="19"/>
      <c r="LHZ133" s="19"/>
      <c r="LIA133" s="19"/>
      <c r="LIB133" s="19"/>
      <c r="LIC133" s="19"/>
      <c r="LID133" s="19"/>
      <c r="LIE133" s="19"/>
      <c r="LIF133" s="19"/>
      <c r="LIG133" s="19"/>
      <c r="LIH133" s="19"/>
      <c r="LII133" s="19"/>
      <c r="LIJ133" s="19"/>
      <c r="LIK133" s="19"/>
      <c r="LIL133" s="19"/>
      <c r="LIM133" s="19"/>
      <c r="LIN133" s="19"/>
      <c r="LIO133" s="19"/>
      <c r="LIP133" s="19"/>
      <c r="LIQ133" s="19"/>
      <c r="LIR133" s="19"/>
      <c r="LIS133" s="19"/>
      <c r="LIT133" s="19"/>
      <c r="LIU133" s="19"/>
      <c r="LIV133" s="19"/>
      <c r="LIW133" s="19"/>
      <c r="LIX133" s="19"/>
      <c r="LIY133" s="19"/>
      <c r="LIZ133" s="19"/>
      <c r="LJA133" s="19"/>
      <c r="LJB133" s="19"/>
      <c r="LJC133" s="19"/>
      <c r="LJD133" s="19"/>
      <c r="LJE133" s="19"/>
      <c r="LJF133" s="19"/>
      <c r="LJG133" s="19"/>
      <c r="LJH133" s="19"/>
      <c r="LJI133" s="19"/>
      <c r="LJJ133" s="19"/>
      <c r="LJK133" s="19"/>
      <c r="LJL133" s="19"/>
      <c r="LJM133" s="19"/>
      <c r="LJN133" s="19"/>
      <c r="LJO133" s="19"/>
      <c r="LJP133" s="19"/>
      <c r="LJQ133" s="19"/>
      <c r="LJR133" s="19"/>
      <c r="LJS133" s="19"/>
      <c r="LJT133" s="19"/>
      <c r="LJU133" s="19"/>
      <c r="LJV133" s="19"/>
      <c r="LJW133" s="19"/>
      <c r="LJX133" s="19"/>
      <c r="LJY133" s="19"/>
      <c r="LJZ133" s="19"/>
      <c r="LKA133" s="19"/>
      <c r="LKB133" s="19"/>
      <c r="LKC133" s="19"/>
      <c r="LKD133" s="19"/>
      <c r="LKE133" s="19"/>
      <c r="LKF133" s="19"/>
      <c r="LKG133" s="19"/>
      <c r="LKH133" s="19"/>
      <c r="LKI133" s="19"/>
      <c r="LKJ133" s="19"/>
      <c r="LKK133" s="19"/>
      <c r="LKL133" s="19"/>
      <c r="LKM133" s="19"/>
      <c r="LKN133" s="19"/>
      <c r="LKO133" s="19"/>
      <c r="LKP133" s="19"/>
      <c r="LKQ133" s="19"/>
      <c r="LKR133" s="19"/>
      <c r="LKS133" s="19"/>
      <c r="LKT133" s="19"/>
      <c r="LKU133" s="19"/>
      <c r="LKV133" s="19"/>
      <c r="LKW133" s="19"/>
      <c r="LKX133" s="19"/>
      <c r="LKY133" s="19"/>
      <c r="LKZ133" s="19"/>
      <c r="LLA133" s="19"/>
      <c r="LLB133" s="19"/>
      <c r="LLC133" s="19"/>
      <c r="LLD133" s="19"/>
      <c r="LLE133" s="19"/>
      <c r="LLF133" s="19"/>
      <c r="LLG133" s="19"/>
      <c r="LLH133" s="19"/>
      <c r="LLI133" s="19"/>
      <c r="LLJ133" s="19"/>
      <c r="LLK133" s="19"/>
      <c r="LLL133" s="19"/>
      <c r="LLM133" s="19"/>
      <c r="LLN133" s="19"/>
      <c r="LLO133" s="19"/>
      <c r="LLP133" s="19"/>
      <c r="LLQ133" s="19"/>
      <c r="LLR133" s="19"/>
      <c r="LLS133" s="19"/>
      <c r="LLT133" s="19"/>
      <c r="LLU133" s="19"/>
      <c r="LLV133" s="19"/>
      <c r="LLW133" s="19"/>
      <c r="LLX133" s="19"/>
      <c r="LLY133" s="19"/>
      <c r="LLZ133" s="19"/>
      <c r="LMA133" s="19"/>
      <c r="LMB133" s="19"/>
      <c r="LMC133" s="19"/>
      <c r="LMD133" s="19"/>
      <c r="LME133" s="19"/>
      <c r="LMF133" s="19"/>
      <c r="LMG133" s="19"/>
      <c r="LMH133" s="19"/>
      <c r="LMI133" s="19"/>
      <c r="LMJ133" s="19"/>
      <c r="LMK133" s="19"/>
      <c r="LML133" s="19"/>
      <c r="LMM133" s="19"/>
      <c r="LMN133" s="19"/>
      <c r="LMO133" s="19"/>
      <c r="LMP133" s="19"/>
      <c r="LMQ133" s="19"/>
      <c r="LMR133" s="19"/>
      <c r="LMS133" s="19"/>
      <c r="LMT133" s="19"/>
      <c r="LMU133" s="19"/>
      <c r="LMV133" s="19"/>
      <c r="LMW133" s="19"/>
      <c r="LMX133" s="19"/>
      <c r="LMY133" s="19"/>
      <c r="LMZ133" s="19"/>
      <c r="LNA133" s="19"/>
      <c r="LNB133" s="19"/>
      <c r="LNC133" s="19"/>
      <c r="LND133" s="19"/>
      <c r="LNE133" s="19"/>
      <c r="LNF133" s="19"/>
      <c r="LNG133" s="19"/>
      <c r="LNH133" s="19"/>
      <c r="LNI133" s="19"/>
      <c r="LNJ133" s="19"/>
      <c r="LNK133" s="19"/>
      <c r="LNL133" s="19"/>
      <c r="LNM133" s="19"/>
      <c r="LNN133" s="19"/>
      <c r="LNO133" s="19"/>
      <c r="LNP133" s="19"/>
      <c r="LNQ133" s="19"/>
      <c r="LNR133" s="19"/>
      <c r="LNS133" s="19"/>
      <c r="LNT133" s="19"/>
      <c r="LNU133" s="19"/>
      <c r="LNV133" s="19"/>
      <c r="LNW133" s="19"/>
      <c r="LNX133" s="19"/>
      <c r="LNY133" s="19"/>
      <c r="LNZ133" s="19"/>
      <c r="LOA133" s="19"/>
      <c r="LOB133" s="19"/>
      <c r="LOC133" s="19"/>
      <c r="LOD133" s="19"/>
      <c r="LOE133" s="19"/>
      <c r="LOF133" s="19"/>
      <c r="LOG133" s="19"/>
      <c r="LOH133" s="19"/>
      <c r="LOI133" s="19"/>
      <c r="LOJ133" s="19"/>
      <c r="LOK133" s="19"/>
      <c r="LOL133" s="19"/>
      <c r="LOM133" s="19"/>
      <c r="LON133" s="19"/>
      <c r="LOO133" s="19"/>
      <c r="LOP133" s="19"/>
      <c r="LOQ133" s="19"/>
      <c r="LOR133" s="19"/>
      <c r="LOS133" s="19"/>
      <c r="LOT133" s="19"/>
      <c r="LOU133" s="19"/>
      <c r="LOV133" s="19"/>
      <c r="LOW133" s="19"/>
      <c r="LOX133" s="19"/>
      <c r="LOY133" s="19"/>
      <c r="LOZ133" s="19"/>
      <c r="LPA133" s="19"/>
      <c r="LPB133" s="19"/>
      <c r="LPC133" s="19"/>
      <c r="LPD133" s="19"/>
      <c r="LPE133" s="19"/>
      <c r="LPF133" s="19"/>
      <c r="LPG133" s="19"/>
      <c r="LPH133" s="19"/>
      <c r="LPI133" s="19"/>
      <c r="LPJ133" s="19"/>
      <c r="LPK133" s="19"/>
      <c r="LPL133" s="19"/>
      <c r="LPM133" s="19"/>
      <c r="LPN133" s="19"/>
      <c r="LPO133" s="19"/>
      <c r="LPP133" s="19"/>
      <c r="LPQ133" s="19"/>
      <c r="LPR133" s="19"/>
      <c r="LPS133" s="19"/>
      <c r="LPT133" s="19"/>
      <c r="LPU133" s="19"/>
      <c r="LPV133" s="19"/>
      <c r="LPW133" s="19"/>
      <c r="LPX133" s="19"/>
      <c r="LPY133" s="19"/>
      <c r="LPZ133" s="19"/>
      <c r="LQA133" s="19"/>
      <c r="LQB133" s="19"/>
      <c r="LQC133" s="19"/>
      <c r="LQD133" s="19"/>
      <c r="LQE133" s="19"/>
      <c r="LQF133" s="19"/>
      <c r="LQG133" s="19"/>
      <c r="LQH133" s="19"/>
      <c r="LQI133" s="19"/>
      <c r="LQJ133" s="19"/>
      <c r="LQK133" s="19"/>
      <c r="LQL133" s="19"/>
      <c r="LQM133" s="19"/>
      <c r="LQN133" s="19"/>
      <c r="LQO133" s="19"/>
      <c r="LQP133" s="19"/>
      <c r="LQQ133" s="19"/>
      <c r="LQR133" s="19"/>
      <c r="LQS133" s="19"/>
      <c r="LQT133" s="19"/>
      <c r="LQU133" s="19"/>
      <c r="LQV133" s="19"/>
      <c r="LQW133" s="19"/>
      <c r="LQX133" s="19"/>
      <c r="LQY133" s="19"/>
      <c r="LQZ133" s="19"/>
      <c r="LRA133" s="19"/>
      <c r="LRB133" s="19"/>
      <c r="LRC133" s="19"/>
      <c r="LRD133" s="19"/>
      <c r="LRE133" s="19"/>
      <c r="LRF133" s="19"/>
      <c r="LRG133" s="19"/>
      <c r="LRH133" s="19"/>
      <c r="LRI133" s="19"/>
      <c r="LRJ133" s="19"/>
      <c r="LRK133" s="19"/>
      <c r="LRL133" s="19"/>
      <c r="LRM133" s="19"/>
      <c r="LRN133" s="19"/>
      <c r="LRO133" s="19"/>
      <c r="LRP133" s="19"/>
      <c r="LRQ133" s="19"/>
      <c r="LRR133" s="19"/>
      <c r="LRS133" s="19"/>
      <c r="LRT133" s="19"/>
      <c r="LRU133" s="19"/>
      <c r="LRV133" s="19"/>
      <c r="LRW133" s="19"/>
      <c r="LRX133" s="19"/>
      <c r="LRY133" s="19"/>
      <c r="LRZ133" s="19"/>
      <c r="LSA133" s="19"/>
      <c r="LSB133" s="19"/>
      <c r="LSC133" s="19"/>
      <c r="LSD133" s="19"/>
      <c r="LSE133" s="19"/>
      <c r="LSF133" s="19"/>
      <c r="LSG133" s="19"/>
      <c r="LSH133" s="19"/>
      <c r="LSI133" s="19"/>
      <c r="LSJ133" s="19"/>
      <c r="LSK133" s="19"/>
      <c r="LSL133" s="19"/>
      <c r="LSM133" s="19"/>
      <c r="LSN133" s="19"/>
      <c r="LSO133" s="19"/>
      <c r="LSP133" s="19"/>
      <c r="LSQ133" s="19"/>
      <c r="LSR133" s="19"/>
      <c r="LSS133" s="19"/>
      <c r="LST133" s="19"/>
      <c r="LSU133" s="19"/>
      <c r="LSV133" s="19"/>
      <c r="LSW133" s="19"/>
      <c r="LSX133" s="19"/>
      <c r="LSY133" s="19"/>
      <c r="LSZ133" s="19"/>
      <c r="LTA133" s="19"/>
      <c r="LTB133" s="19"/>
      <c r="LTC133" s="19"/>
      <c r="LTD133" s="19"/>
      <c r="LTE133" s="19"/>
      <c r="LTF133" s="19"/>
      <c r="LTG133" s="19"/>
      <c r="LTH133" s="19"/>
      <c r="LTI133" s="19"/>
      <c r="LTJ133" s="19"/>
      <c r="LTK133" s="19"/>
      <c r="LTL133" s="19"/>
      <c r="LTM133" s="19"/>
      <c r="LTN133" s="19"/>
      <c r="LTO133" s="19"/>
      <c r="LTP133" s="19"/>
      <c r="LTQ133" s="19"/>
      <c r="LTR133" s="19"/>
      <c r="LTS133" s="19"/>
      <c r="LTT133" s="19"/>
      <c r="LTU133" s="19"/>
      <c r="LTV133" s="19"/>
      <c r="LTW133" s="19"/>
      <c r="LTX133" s="19"/>
      <c r="LTY133" s="19"/>
      <c r="LTZ133" s="19"/>
      <c r="LUA133" s="19"/>
      <c r="LUB133" s="19"/>
      <c r="LUC133" s="19"/>
      <c r="LUD133" s="19"/>
      <c r="LUE133" s="19"/>
      <c r="LUF133" s="19"/>
      <c r="LUG133" s="19"/>
      <c r="LUH133" s="19"/>
      <c r="LUI133" s="19"/>
      <c r="LUJ133" s="19"/>
      <c r="LUK133" s="19"/>
      <c r="LUL133" s="19"/>
      <c r="LUM133" s="19"/>
      <c r="LUN133" s="19"/>
      <c r="LUO133" s="19"/>
      <c r="LUP133" s="19"/>
      <c r="LUQ133" s="19"/>
      <c r="LUR133" s="19"/>
      <c r="LUS133" s="19"/>
      <c r="LUT133" s="19"/>
      <c r="LUU133" s="19"/>
      <c r="LUV133" s="19"/>
      <c r="LUW133" s="19"/>
      <c r="LUX133" s="19"/>
      <c r="LUY133" s="19"/>
      <c r="LUZ133" s="19"/>
      <c r="LVA133" s="19"/>
      <c r="LVB133" s="19"/>
      <c r="LVC133" s="19"/>
      <c r="LVD133" s="19"/>
      <c r="LVE133" s="19"/>
      <c r="LVF133" s="19"/>
      <c r="LVG133" s="19"/>
      <c r="LVH133" s="19"/>
      <c r="LVI133" s="19"/>
      <c r="LVJ133" s="19"/>
      <c r="LVK133" s="19"/>
      <c r="LVL133" s="19"/>
      <c r="LVM133" s="19"/>
      <c r="LVN133" s="19"/>
      <c r="LVO133" s="19"/>
      <c r="LVP133" s="19"/>
      <c r="LVQ133" s="19"/>
      <c r="LVR133" s="19"/>
      <c r="LVS133" s="19"/>
      <c r="LVT133" s="19"/>
      <c r="LVU133" s="19"/>
      <c r="LVV133" s="19"/>
      <c r="LVW133" s="19"/>
      <c r="LVX133" s="19"/>
      <c r="LVY133" s="19"/>
      <c r="LVZ133" s="19"/>
      <c r="LWA133" s="19"/>
      <c r="LWB133" s="19"/>
      <c r="LWC133" s="19"/>
      <c r="LWD133" s="19"/>
      <c r="LWE133" s="19"/>
      <c r="LWF133" s="19"/>
      <c r="LWG133" s="19"/>
      <c r="LWH133" s="19"/>
      <c r="LWI133" s="19"/>
      <c r="LWJ133" s="19"/>
      <c r="LWK133" s="19"/>
      <c r="LWL133" s="19"/>
      <c r="LWM133" s="19"/>
      <c r="LWN133" s="19"/>
      <c r="LWO133" s="19"/>
      <c r="LWP133" s="19"/>
      <c r="LWQ133" s="19"/>
      <c r="LWR133" s="19"/>
      <c r="LWS133" s="19"/>
      <c r="LWT133" s="19"/>
      <c r="LWU133" s="19"/>
      <c r="LWV133" s="19"/>
      <c r="LWW133" s="19"/>
      <c r="LWX133" s="19"/>
      <c r="LWY133" s="19"/>
      <c r="LWZ133" s="19"/>
      <c r="LXA133" s="19"/>
      <c r="LXB133" s="19"/>
      <c r="LXC133" s="19"/>
      <c r="LXD133" s="19"/>
      <c r="LXE133" s="19"/>
      <c r="LXF133" s="19"/>
      <c r="LXG133" s="19"/>
      <c r="LXH133" s="19"/>
      <c r="LXI133" s="19"/>
      <c r="LXJ133" s="19"/>
      <c r="LXK133" s="19"/>
      <c r="LXL133" s="19"/>
      <c r="LXM133" s="19"/>
      <c r="LXN133" s="19"/>
      <c r="LXO133" s="19"/>
      <c r="LXP133" s="19"/>
      <c r="LXQ133" s="19"/>
      <c r="LXR133" s="19"/>
      <c r="LXS133" s="19"/>
      <c r="LXT133" s="19"/>
      <c r="LXU133" s="19"/>
      <c r="LXV133" s="19"/>
      <c r="LXW133" s="19"/>
      <c r="LXX133" s="19"/>
      <c r="LXY133" s="19"/>
      <c r="LXZ133" s="19"/>
      <c r="LYA133" s="19"/>
      <c r="LYB133" s="19"/>
      <c r="LYC133" s="19"/>
      <c r="LYD133" s="19"/>
      <c r="LYE133" s="19"/>
      <c r="LYF133" s="19"/>
      <c r="LYG133" s="19"/>
      <c r="LYH133" s="19"/>
      <c r="LYI133" s="19"/>
      <c r="LYJ133" s="19"/>
      <c r="LYK133" s="19"/>
      <c r="LYL133" s="19"/>
      <c r="LYM133" s="19"/>
      <c r="LYN133" s="19"/>
      <c r="LYO133" s="19"/>
      <c r="LYP133" s="19"/>
      <c r="LYQ133" s="19"/>
      <c r="LYR133" s="19"/>
      <c r="LYS133" s="19"/>
      <c r="LYT133" s="19"/>
      <c r="LYU133" s="19"/>
      <c r="LYV133" s="19"/>
      <c r="LYW133" s="19"/>
      <c r="LYX133" s="19"/>
      <c r="LYY133" s="19"/>
      <c r="LYZ133" s="19"/>
      <c r="LZA133" s="19"/>
      <c r="LZB133" s="19"/>
      <c r="LZC133" s="19"/>
      <c r="LZD133" s="19"/>
      <c r="LZE133" s="19"/>
      <c r="LZF133" s="19"/>
      <c r="LZG133" s="19"/>
      <c r="LZH133" s="19"/>
      <c r="LZI133" s="19"/>
      <c r="LZJ133" s="19"/>
      <c r="LZK133" s="19"/>
      <c r="LZL133" s="19"/>
      <c r="LZM133" s="19"/>
      <c r="LZN133" s="19"/>
      <c r="LZO133" s="19"/>
      <c r="LZP133" s="19"/>
      <c r="LZQ133" s="19"/>
      <c r="LZR133" s="19"/>
      <c r="LZS133" s="19"/>
      <c r="LZT133" s="19"/>
      <c r="LZU133" s="19"/>
      <c r="LZV133" s="19"/>
      <c r="LZW133" s="19"/>
      <c r="LZX133" s="19"/>
      <c r="LZY133" s="19"/>
      <c r="LZZ133" s="19"/>
      <c r="MAA133" s="19"/>
      <c r="MAB133" s="19"/>
      <c r="MAC133" s="19"/>
      <c r="MAD133" s="19"/>
      <c r="MAE133" s="19"/>
      <c r="MAF133" s="19"/>
      <c r="MAG133" s="19"/>
      <c r="MAH133" s="19"/>
      <c r="MAI133" s="19"/>
      <c r="MAJ133" s="19"/>
      <c r="MAK133" s="19"/>
      <c r="MAL133" s="19"/>
      <c r="MAM133" s="19"/>
      <c r="MAN133" s="19"/>
      <c r="MAO133" s="19"/>
      <c r="MAP133" s="19"/>
      <c r="MAQ133" s="19"/>
      <c r="MAR133" s="19"/>
      <c r="MAS133" s="19"/>
      <c r="MAT133" s="19"/>
      <c r="MAU133" s="19"/>
      <c r="MAV133" s="19"/>
      <c r="MAW133" s="19"/>
      <c r="MAX133" s="19"/>
      <c r="MAY133" s="19"/>
      <c r="MAZ133" s="19"/>
      <c r="MBA133" s="19"/>
      <c r="MBB133" s="19"/>
      <c r="MBC133" s="19"/>
      <c r="MBD133" s="19"/>
      <c r="MBE133" s="19"/>
      <c r="MBF133" s="19"/>
      <c r="MBG133" s="19"/>
      <c r="MBH133" s="19"/>
      <c r="MBI133" s="19"/>
      <c r="MBJ133" s="19"/>
      <c r="MBK133" s="19"/>
      <c r="MBL133" s="19"/>
      <c r="MBM133" s="19"/>
      <c r="MBN133" s="19"/>
      <c r="MBO133" s="19"/>
      <c r="MBP133" s="19"/>
      <c r="MBQ133" s="19"/>
      <c r="MBR133" s="19"/>
      <c r="MBS133" s="19"/>
      <c r="MBT133" s="19"/>
      <c r="MBU133" s="19"/>
      <c r="MBV133" s="19"/>
      <c r="MBW133" s="19"/>
      <c r="MBX133" s="19"/>
      <c r="MBY133" s="19"/>
      <c r="MBZ133" s="19"/>
      <c r="MCA133" s="19"/>
      <c r="MCB133" s="19"/>
      <c r="MCC133" s="19"/>
      <c r="MCD133" s="19"/>
      <c r="MCE133" s="19"/>
      <c r="MCF133" s="19"/>
      <c r="MCG133" s="19"/>
      <c r="MCH133" s="19"/>
      <c r="MCI133" s="19"/>
      <c r="MCJ133" s="19"/>
      <c r="MCK133" s="19"/>
      <c r="MCL133" s="19"/>
      <c r="MCM133" s="19"/>
      <c r="MCN133" s="19"/>
      <c r="MCO133" s="19"/>
      <c r="MCP133" s="19"/>
      <c r="MCQ133" s="19"/>
      <c r="MCR133" s="19"/>
      <c r="MCS133" s="19"/>
      <c r="MCT133" s="19"/>
      <c r="MCU133" s="19"/>
      <c r="MCV133" s="19"/>
      <c r="MCW133" s="19"/>
      <c r="MCX133" s="19"/>
      <c r="MCY133" s="19"/>
      <c r="MCZ133" s="19"/>
      <c r="MDA133" s="19"/>
      <c r="MDB133" s="19"/>
      <c r="MDC133" s="19"/>
      <c r="MDD133" s="19"/>
      <c r="MDE133" s="19"/>
      <c r="MDF133" s="19"/>
      <c r="MDG133" s="19"/>
      <c r="MDH133" s="19"/>
      <c r="MDI133" s="19"/>
      <c r="MDJ133" s="19"/>
      <c r="MDK133" s="19"/>
      <c r="MDL133" s="19"/>
      <c r="MDM133" s="19"/>
      <c r="MDN133" s="19"/>
      <c r="MDO133" s="19"/>
      <c r="MDP133" s="19"/>
      <c r="MDQ133" s="19"/>
      <c r="MDR133" s="19"/>
      <c r="MDS133" s="19"/>
      <c r="MDT133" s="19"/>
      <c r="MDU133" s="19"/>
      <c r="MDV133" s="19"/>
      <c r="MDW133" s="19"/>
      <c r="MDX133" s="19"/>
      <c r="MDY133" s="19"/>
      <c r="MDZ133" s="19"/>
      <c r="MEA133" s="19"/>
      <c r="MEB133" s="19"/>
      <c r="MEC133" s="19"/>
      <c r="MED133" s="19"/>
      <c r="MEE133" s="19"/>
      <c r="MEF133" s="19"/>
      <c r="MEG133" s="19"/>
      <c r="MEH133" s="19"/>
      <c r="MEI133" s="19"/>
      <c r="MEJ133" s="19"/>
      <c r="MEK133" s="19"/>
      <c r="MEL133" s="19"/>
      <c r="MEM133" s="19"/>
      <c r="MEN133" s="19"/>
      <c r="MEO133" s="19"/>
      <c r="MEP133" s="19"/>
      <c r="MEQ133" s="19"/>
      <c r="MER133" s="19"/>
      <c r="MES133" s="19"/>
      <c r="MET133" s="19"/>
      <c r="MEU133" s="19"/>
      <c r="MEV133" s="19"/>
      <c r="MEW133" s="19"/>
      <c r="MEX133" s="19"/>
      <c r="MEY133" s="19"/>
      <c r="MEZ133" s="19"/>
      <c r="MFA133" s="19"/>
      <c r="MFB133" s="19"/>
      <c r="MFC133" s="19"/>
      <c r="MFD133" s="19"/>
      <c r="MFE133" s="19"/>
      <c r="MFF133" s="19"/>
      <c r="MFG133" s="19"/>
      <c r="MFH133" s="19"/>
      <c r="MFI133" s="19"/>
      <c r="MFJ133" s="19"/>
      <c r="MFK133" s="19"/>
      <c r="MFL133" s="19"/>
      <c r="MFM133" s="19"/>
      <c r="MFN133" s="19"/>
      <c r="MFO133" s="19"/>
      <c r="MFP133" s="19"/>
      <c r="MFQ133" s="19"/>
      <c r="MFR133" s="19"/>
      <c r="MFS133" s="19"/>
      <c r="MFT133" s="19"/>
      <c r="MFU133" s="19"/>
      <c r="MFV133" s="19"/>
      <c r="MFW133" s="19"/>
      <c r="MFX133" s="19"/>
      <c r="MFY133" s="19"/>
      <c r="MFZ133" s="19"/>
      <c r="MGA133" s="19"/>
      <c r="MGB133" s="19"/>
      <c r="MGC133" s="19"/>
      <c r="MGD133" s="19"/>
      <c r="MGE133" s="19"/>
      <c r="MGF133" s="19"/>
      <c r="MGG133" s="19"/>
      <c r="MGH133" s="19"/>
      <c r="MGI133" s="19"/>
      <c r="MGJ133" s="19"/>
      <c r="MGK133" s="19"/>
      <c r="MGL133" s="19"/>
      <c r="MGM133" s="19"/>
      <c r="MGN133" s="19"/>
      <c r="MGO133" s="19"/>
      <c r="MGP133" s="19"/>
      <c r="MGQ133" s="19"/>
      <c r="MGR133" s="19"/>
      <c r="MGS133" s="19"/>
      <c r="MGT133" s="19"/>
      <c r="MGU133" s="19"/>
      <c r="MGV133" s="19"/>
      <c r="MGW133" s="19"/>
      <c r="MGX133" s="19"/>
      <c r="MGY133" s="19"/>
      <c r="MGZ133" s="19"/>
      <c r="MHA133" s="19"/>
      <c r="MHB133" s="19"/>
      <c r="MHC133" s="19"/>
      <c r="MHD133" s="19"/>
      <c r="MHE133" s="19"/>
      <c r="MHF133" s="19"/>
      <c r="MHG133" s="19"/>
      <c r="MHH133" s="19"/>
      <c r="MHI133" s="19"/>
      <c r="MHJ133" s="19"/>
      <c r="MHK133" s="19"/>
      <c r="MHL133" s="19"/>
      <c r="MHM133" s="19"/>
      <c r="MHN133" s="19"/>
      <c r="MHO133" s="19"/>
      <c r="MHP133" s="19"/>
      <c r="MHQ133" s="19"/>
      <c r="MHR133" s="19"/>
      <c r="MHS133" s="19"/>
      <c r="MHT133" s="19"/>
      <c r="MHU133" s="19"/>
      <c r="MHV133" s="19"/>
      <c r="MHW133" s="19"/>
      <c r="MHX133" s="19"/>
      <c r="MHY133" s="19"/>
      <c r="MHZ133" s="19"/>
      <c r="MIA133" s="19"/>
      <c r="MIB133" s="19"/>
      <c r="MIC133" s="19"/>
      <c r="MID133" s="19"/>
      <c r="MIE133" s="19"/>
      <c r="MIF133" s="19"/>
      <c r="MIG133" s="19"/>
      <c r="MIH133" s="19"/>
      <c r="MII133" s="19"/>
      <c r="MIJ133" s="19"/>
      <c r="MIK133" s="19"/>
      <c r="MIL133" s="19"/>
      <c r="MIM133" s="19"/>
      <c r="MIN133" s="19"/>
      <c r="MIO133" s="19"/>
      <c r="MIP133" s="19"/>
      <c r="MIQ133" s="19"/>
      <c r="MIR133" s="19"/>
      <c r="MIS133" s="19"/>
      <c r="MIT133" s="19"/>
      <c r="MIU133" s="19"/>
      <c r="MIV133" s="19"/>
      <c r="MIW133" s="19"/>
      <c r="MIX133" s="19"/>
      <c r="MIY133" s="19"/>
      <c r="MIZ133" s="19"/>
      <c r="MJA133" s="19"/>
      <c r="MJB133" s="19"/>
      <c r="MJC133" s="19"/>
      <c r="MJD133" s="19"/>
      <c r="MJE133" s="19"/>
      <c r="MJF133" s="19"/>
      <c r="MJG133" s="19"/>
      <c r="MJH133" s="19"/>
      <c r="MJI133" s="19"/>
      <c r="MJJ133" s="19"/>
      <c r="MJK133" s="19"/>
      <c r="MJL133" s="19"/>
      <c r="MJM133" s="19"/>
      <c r="MJN133" s="19"/>
      <c r="MJO133" s="19"/>
      <c r="MJP133" s="19"/>
      <c r="MJQ133" s="19"/>
      <c r="MJR133" s="19"/>
      <c r="MJS133" s="19"/>
      <c r="MJT133" s="19"/>
      <c r="MJU133" s="19"/>
      <c r="MJV133" s="19"/>
      <c r="MJW133" s="19"/>
      <c r="MJX133" s="19"/>
      <c r="MJY133" s="19"/>
      <c r="MJZ133" s="19"/>
      <c r="MKA133" s="19"/>
      <c r="MKB133" s="19"/>
      <c r="MKC133" s="19"/>
      <c r="MKD133" s="19"/>
      <c r="MKE133" s="19"/>
      <c r="MKF133" s="19"/>
      <c r="MKG133" s="19"/>
      <c r="MKH133" s="19"/>
      <c r="MKI133" s="19"/>
      <c r="MKJ133" s="19"/>
      <c r="MKK133" s="19"/>
      <c r="MKL133" s="19"/>
      <c r="MKM133" s="19"/>
      <c r="MKN133" s="19"/>
      <c r="MKO133" s="19"/>
      <c r="MKP133" s="19"/>
      <c r="MKQ133" s="19"/>
      <c r="MKR133" s="19"/>
      <c r="MKS133" s="19"/>
      <c r="MKT133" s="19"/>
      <c r="MKU133" s="19"/>
      <c r="MKV133" s="19"/>
      <c r="MKW133" s="19"/>
      <c r="MKX133" s="19"/>
      <c r="MKY133" s="19"/>
      <c r="MKZ133" s="19"/>
      <c r="MLA133" s="19"/>
      <c r="MLB133" s="19"/>
      <c r="MLC133" s="19"/>
      <c r="MLD133" s="19"/>
      <c r="MLE133" s="19"/>
      <c r="MLF133" s="19"/>
      <c r="MLG133" s="19"/>
      <c r="MLH133" s="19"/>
      <c r="MLI133" s="19"/>
      <c r="MLJ133" s="19"/>
      <c r="MLK133" s="19"/>
      <c r="MLL133" s="19"/>
      <c r="MLM133" s="19"/>
      <c r="MLN133" s="19"/>
      <c r="MLO133" s="19"/>
      <c r="MLP133" s="19"/>
      <c r="MLQ133" s="19"/>
      <c r="MLR133" s="19"/>
      <c r="MLS133" s="19"/>
      <c r="MLT133" s="19"/>
      <c r="MLU133" s="19"/>
      <c r="MLV133" s="19"/>
      <c r="MLW133" s="19"/>
      <c r="MLX133" s="19"/>
      <c r="MLY133" s="19"/>
      <c r="MLZ133" s="19"/>
      <c r="MMA133" s="19"/>
      <c r="MMB133" s="19"/>
      <c r="MMC133" s="19"/>
      <c r="MMD133" s="19"/>
      <c r="MME133" s="19"/>
      <c r="MMF133" s="19"/>
      <c r="MMG133" s="19"/>
      <c r="MMH133" s="19"/>
      <c r="MMI133" s="19"/>
      <c r="MMJ133" s="19"/>
      <c r="MMK133" s="19"/>
      <c r="MML133" s="19"/>
      <c r="MMM133" s="19"/>
      <c r="MMN133" s="19"/>
      <c r="MMO133" s="19"/>
      <c r="MMP133" s="19"/>
      <c r="MMQ133" s="19"/>
      <c r="MMR133" s="19"/>
      <c r="MMS133" s="19"/>
      <c r="MMT133" s="19"/>
      <c r="MMU133" s="19"/>
      <c r="MMV133" s="19"/>
      <c r="MMW133" s="19"/>
      <c r="MMX133" s="19"/>
      <c r="MMY133" s="19"/>
      <c r="MMZ133" s="19"/>
      <c r="MNA133" s="19"/>
      <c r="MNB133" s="19"/>
      <c r="MNC133" s="19"/>
      <c r="MND133" s="19"/>
      <c r="MNE133" s="19"/>
      <c r="MNF133" s="19"/>
      <c r="MNG133" s="19"/>
      <c r="MNH133" s="19"/>
      <c r="MNI133" s="19"/>
      <c r="MNJ133" s="19"/>
      <c r="MNK133" s="19"/>
      <c r="MNL133" s="19"/>
      <c r="MNM133" s="19"/>
      <c r="MNN133" s="19"/>
      <c r="MNO133" s="19"/>
      <c r="MNP133" s="19"/>
      <c r="MNQ133" s="19"/>
      <c r="MNR133" s="19"/>
      <c r="MNS133" s="19"/>
      <c r="MNT133" s="19"/>
      <c r="MNU133" s="19"/>
      <c r="MNV133" s="19"/>
      <c r="MNW133" s="19"/>
      <c r="MNX133" s="19"/>
      <c r="MNY133" s="19"/>
      <c r="MNZ133" s="19"/>
      <c r="MOA133" s="19"/>
      <c r="MOB133" s="19"/>
      <c r="MOC133" s="19"/>
      <c r="MOD133" s="19"/>
      <c r="MOE133" s="19"/>
      <c r="MOF133" s="19"/>
      <c r="MOG133" s="19"/>
      <c r="MOH133" s="19"/>
      <c r="MOI133" s="19"/>
      <c r="MOJ133" s="19"/>
      <c r="MOK133" s="19"/>
      <c r="MOL133" s="19"/>
      <c r="MOM133" s="19"/>
      <c r="MON133" s="19"/>
      <c r="MOO133" s="19"/>
      <c r="MOP133" s="19"/>
      <c r="MOQ133" s="19"/>
      <c r="MOR133" s="19"/>
      <c r="MOS133" s="19"/>
      <c r="MOT133" s="19"/>
      <c r="MOU133" s="19"/>
      <c r="MOV133" s="19"/>
      <c r="MOW133" s="19"/>
      <c r="MOX133" s="19"/>
      <c r="MOY133" s="19"/>
      <c r="MOZ133" s="19"/>
      <c r="MPA133" s="19"/>
      <c r="MPB133" s="19"/>
      <c r="MPC133" s="19"/>
      <c r="MPD133" s="19"/>
      <c r="MPE133" s="19"/>
      <c r="MPF133" s="19"/>
      <c r="MPG133" s="19"/>
      <c r="MPH133" s="19"/>
      <c r="MPI133" s="19"/>
      <c r="MPJ133" s="19"/>
      <c r="MPK133" s="19"/>
      <c r="MPL133" s="19"/>
      <c r="MPM133" s="19"/>
      <c r="MPN133" s="19"/>
      <c r="MPO133" s="19"/>
      <c r="MPP133" s="19"/>
      <c r="MPQ133" s="19"/>
      <c r="MPR133" s="19"/>
      <c r="MPS133" s="19"/>
      <c r="MPT133" s="19"/>
      <c r="MPU133" s="19"/>
      <c r="MPV133" s="19"/>
      <c r="MPW133" s="19"/>
      <c r="MPX133" s="19"/>
      <c r="MPY133" s="19"/>
      <c r="MPZ133" s="19"/>
      <c r="MQA133" s="19"/>
      <c r="MQB133" s="19"/>
      <c r="MQC133" s="19"/>
      <c r="MQD133" s="19"/>
      <c r="MQE133" s="19"/>
      <c r="MQF133" s="19"/>
      <c r="MQG133" s="19"/>
      <c r="MQH133" s="19"/>
      <c r="MQI133" s="19"/>
      <c r="MQJ133" s="19"/>
      <c r="MQK133" s="19"/>
      <c r="MQL133" s="19"/>
      <c r="MQM133" s="19"/>
      <c r="MQN133" s="19"/>
      <c r="MQO133" s="19"/>
      <c r="MQP133" s="19"/>
      <c r="MQQ133" s="19"/>
      <c r="MQR133" s="19"/>
      <c r="MQS133" s="19"/>
      <c r="MQT133" s="19"/>
      <c r="MQU133" s="19"/>
      <c r="MQV133" s="19"/>
      <c r="MQW133" s="19"/>
      <c r="MQX133" s="19"/>
      <c r="MQY133" s="19"/>
      <c r="MQZ133" s="19"/>
      <c r="MRA133" s="19"/>
      <c r="MRB133" s="19"/>
      <c r="MRC133" s="19"/>
      <c r="MRD133" s="19"/>
      <c r="MRE133" s="19"/>
      <c r="MRF133" s="19"/>
      <c r="MRG133" s="19"/>
      <c r="MRH133" s="19"/>
      <c r="MRI133" s="19"/>
      <c r="MRJ133" s="19"/>
      <c r="MRK133" s="19"/>
      <c r="MRL133" s="19"/>
      <c r="MRM133" s="19"/>
      <c r="MRN133" s="19"/>
      <c r="MRO133" s="19"/>
      <c r="MRP133" s="19"/>
      <c r="MRQ133" s="19"/>
      <c r="MRR133" s="19"/>
      <c r="MRS133" s="19"/>
      <c r="MRT133" s="19"/>
      <c r="MRU133" s="19"/>
      <c r="MRV133" s="19"/>
      <c r="MRW133" s="19"/>
      <c r="MRX133" s="19"/>
      <c r="MRY133" s="19"/>
      <c r="MRZ133" s="19"/>
      <c r="MSA133" s="19"/>
      <c r="MSB133" s="19"/>
      <c r="MSC133" s="19"/>
      <c r="MSD133" s="19"/>
      <c r="MSE133" s="19"/>
      <c r="MSF133" s="19"/>
      <c r="MSG133" s="19"/>
      <c r="MSH133" s="19"/>
      <c r="MSI133" s="19"/>
      <c r="MSJ133" s="19"/>
      <c r="MSK133" s="19"/>
      <c r="MSL133" s="19"/>
      <c r="MSM133" s="19"/>
      <c r="MSN133" s="19"/>
      <c r="MSO133" s="19"/>
      <c r="MSP133" s="19"/>
      <c r="MSQ133" s="19"/>
      <c r="MSR133" s="19"/>
      <c r="MSS133" s="19"/>
      <c r="MST133" s="19"/>
      <c r="MSU133" s="19"/>
      <c r="MSV133" s="19"/>
      <c r="MSW133" s="19"/>
      <c r="MSX133" s="19"/>
      <c r="MSY133" s="19"/>
      <c r="MSZ133" s="19"/>
      <c r="MTA133" s="19"/>
      <c r="MTB133" s="19"/>
      <c r="MTC133" s="19"/>
      <c r="MTD133" s="19"/>
      <c r="MTE133" s="19"/>
      <c r="MTF133" s="19"/>
      <c r="MTG133" s="19"/>
      <c r="MTH133" s="19"/>
      <c r="MTI133" s="19"/>
      <c r="MTJ133" s="19"/>
      <c r="MTK133" s="19"/>
      <c r="MTL133" s="19"/>
      <c r="MTM133" s="19"/>
      <c r="MTN133" s="19"/>
      <c r="MTO133" s="19"/>
      <c r="MTP133" s="19"/>
      <c r="MTQ133" s="19"/>
      <c r="MTR133" s="19"/>
      <c r="MTS133" s="19"/>
      <c r="MTT133" s="19"/>
      <c r="MTU133" s="19"/>
      <c r="MTV133" s="19"/>
      <c r="MTW133" s="19"/>
      <c r="MTX133" s="19"/>
      <c r="MTY133" s="19"/>
      <c r="MTZ133" s="19"/>
      <c r="MUA133" s="19"/>
      <c r="MUB133" s="19"/>
      <c r="MUC133" s="19"/>
      <c r="MUD133" s="19"/>
      <c r="MUE133" s="19"/>
      <c r="MUF133" s="19"/>
      <c r="MUG133" s="19"/>
      <c r="MUH133" s="19"/>
      <c r="MUI133" s="19"/>
      <c r="MUJ133" s="19"/>
      <c r="MUK133" s="19"/>
      <c r="MUL133" s="19"/>
      <c r="MUM133" s="19"/>
      <c r="MUN133" s="19"/>
      <c r="MUO133" s="19"/>
      <c r="MUP133" s="19"/>
      <c r="MUQ133" s="19"/>
      <c r="MUR133" s="19"/>
      <c r="MUS133" s="19"/>
      <c r="MUT133" s="19"/>
      <c r="MUU133" s="19"/>
      <c r="MUV133" s="19"/>
      <c r="MUW133" s="19"/>
      <c r="MUX133" s="19"/>
      <c r="MUY133" s="19"/>
      <c r="MUZ133" s="19"/>
      <c r="MVA133" s="19"/>
      <c r="MVB133" s="19"/>
      <c r="MVC133" s="19"/>
      <c r="MVD133" s="19"/>
      <c r="MVE133" s="19"/>
      <c r="MVF133" s="19"/>
      <c r="MVG133" s="19"/>
      <c r="MVH133" s="19"/>
      <c r="MVI133" s="19"/>
      <c r="MVJ133" s="19"/>
      <c r="MVK133" s="19"/>
      <c r="MVL133" s="19"/>
      <c r="MVM133" s="19"/>
      <c r="MVN133" s="19"/>
      <c r="MVO133" s="19"/>
      <c r="MVP133" s="19"/>
      <c r="MVQ133" s="19"/>
      <c r="MVR133" s="19"/>
      <c r="MVS133" s="19"/>
      <c r="MVT133" s="19"/>
      <c r="MVU133" s="19"/>
      <c r="MVV133" s="19"/>
      <c r="MVW133" s="19"/>
      <c r="MVX133" s="19"/>
      <c r="MVY133" s="19"/>
      <c r="MVZ133" s="19"/>
      <c r="MWA133" s="19"/>
      <c r="MWB133" s="19"/>
      <c r="MWC133" s="19"/>
      <c r="MWD133" s="19"/>
      <c r="MWE133" s="19"/>
      <c r="MWF133" s="19"/>
      <c r="MWG133" s="19"/>
      <c r="MWH133" s="19"/>
      <c r="MWI133" s="19"/>
      <c r="MWJ133" s="19"/>
      <c r="MWK133" s="19"/>
      <c r="MWL133" s="19"/>
      <c r="MWM133" s="19"/>
      <c r="MWN133" s="19"/>
      <c r="MWO133" s="19"/>
      <c r="MWP133" s="19"/>
      <c r="MWQ133" s="19"/>
      <c r="MWR133" s="19"/>
      <c r="MWS133" s="19"/>
      <c r="MWT133" s="19"/>
      <c r="MWU133" s="19"/>
      <c r="MWV133" s="19"/>
      <c r="MWW133" s="19"/>
      <c r="MWX133" s="19"/>
      <c r="MWY133" s="19"/>
      <c r="MWZ133" s="19"/>
      <c r="MXA133" s="19"/>
      <c r="MXB133" s="19"/>
      <c r="MXC133" s="19"/>
      <c r="MXD133" s="19"/>
      <c r="MXE133" s="19"/>
      <c r="MXF133" s="19"/>
      <c r="MXG133" s="19"/>
      <c r="MXH133" s="19"/>
      <c r="MXI133" s="19"/>
      <c r="MXJ133" s="19"/>
      <c r="MXK133" s="19"/>
      <c r="MXL133" s="19"/>
      <c r="MXM133" s="19"/>
      <c r="MXN133" s="19"/>
      <c r="MXO133" s="19"/>
      <c r="MXP133" s="19"/>
      <c r="MXQ133" s="19"/>
      <c r="MXR133" s="19"/>
      <c r="MXS133" s="19"/>
      <c r="MXT133" s="19"/>
      <c r="MXU133" s="19"/>
      <c r="MXV133" s="19"/>
      <c r="MXW133" s="19"/>
      <c r="MXX133" s="19"/>
      <c r="MXY133" s="19"/>
      <c r="MXZ133" s="19"/>
      <c r="MYA133" s="19"/>
      <c r="MYB133" s="19"/>
      <c r="MYC133" s="19"/>
      <c r="MYD133" s="19"/>
      <c r="MYE133" s="19"/>
      <c r="MYF133" s="19"/>
      <c r="MYG133" s="19"/>
      <c r="MYH133" s="19"/>
      <c r="MYI133" s="19"/>
      <c r="MYJ133" s="19"/>
      <c r="MYK133" s="19"/>
      <c r="MYL133" s="19"/>
      <c r="MYM133" s="19"/>
      <c r="MYN133" s="19"/>
      <c r="MYO133" s="19"/>
      <c r="MYP133" s="19"/>
      <c r="MYQ133" s="19"/>
      <c r="MYR133" s="19"/>
      <c r="MYS133" s="19"/>
      <c r="MYT133" s="19"/>
      <c r="MYU133" s="19"/>
      <c r="MYV133" s="19"/>
      <c r="MYW133" s="19"/>
      <c r="MYX133" s="19"/>
      <c r="MYY133" s="19"/>
      <c r="MYZ133" s="19"/>
      <c r="MZA133" s="19"/>
      <c r="MZB133" s="19"/>
      <c r="MZC133" s="19"/>
      <c r="MZD133" s="19"/>
      <c r="MZE133" s="19"/>
      <c r="MZF133" s="19"/>
      <c r="MZG133" s="19"/>
      <c r="MZH133" s="19"/>
      <c r="MZI133" s="19"/>
      <c r="MZJ133" s="19"/>
      <c r="MZK133" s="19"/>
      <c r="MZL133" s="19"/>
      <c r="MZM133" s="19"/>
      <c r="MZN133" s="19"/>
      <c r="MZO133" s="19"/>
      <c r="MZP133" s="19"/>
      <c r="MZQ133" s="19"/>
      <c r="MZR133" s="19"/>
      <c r="MZS133" s="19"/>
      <c r="MZT133" s="19"/>
      <c r="MZU133" s="19"/>
      <c r="MZV133" s="19"/>
      <c r="MZW133" s="19"/>
      <c r="MZX133" s="19"/>
      <c r="MZY133" s="19"/>
      <c r="MZZ133" s="19"/>
      <c r="NAA133" s="19"/>
      <c r="NAB133" s="19"/>
      <c r="NAC133" s="19"/>
      <c r="NAD133" s="19"/>
      <c r="NAE133" s="19"/>
      <c r="NAF133" s="19"/>
      <c r="NAG133" s="19"/>
      <c r="NAH133" s="19"/>
      <c r="NAI133" s="19"/>
      <c r="NAJ133" s="19"/>
      <c r="NAK133" s="19"/>
      <c r="NAL133" s="19"/>
      <c r="NAM133" s="19"/>
      <c r="NAN133" s="19"/>
      <c r="NAO133" s="19"/>
      <c r="NAP133" s="19"/>
      <c r="NAQ133" s="19"/>
      <c r="NAR133" s="19"/>
      <c r="NAS133" s="19"/>
      <c r="NAT133" s="19"/>
      <c r="NAU133" s="19"/>
      <c r="NAV133" s="19"/>
      <c r="NAW133" s="19"/>
      <c r="NAX133" s="19"/>
      <c r="NAY133" s="19"/>
      <c r="NAZ133" s="19"/>
      <c r="NBA133" s="19"/>
      <c r="NBB133" s="19"/>
      <c r="NBC133" s="19"/>
      <c r="NBD133" s="19"/>
      <c r="NBE133" s="19"/>
      <c r="NBF133" s="19"/>
      <c r="NBG133" s="19"/>
      <c r="NBH133" s="19"/>
      <c r="NBI133" s="19"/>
      <c r="NBJ133" s="19"/>
      <c r="NBK133" s="19"/>
      <c r="NBL133" s="19"/>
      <c r="NBM133" s="19"/>
      <c r="NBN133" s="19"/>
      <c r="NBO133" s="19"/>
      <c r="NBP133" s="19"/>
      <c r="NBQ133" s="19"/>
      <c r="NBR133" s="19"/>
      <c r="NBS133" s="19"/>
      <c r="NBT133" s="19"/>
      <c r="NBU133" s="19"/>
      <c r="NBV133" s="19"/>
      <c r="NBW133" s="19"/>
      <c r="NBX133" s="19"/>
      <c r="NBY133" s="19"/>
      <c r="NBZ133" s="19"/>
      <c r="NCA133" s="19"/>
      <c r="NCB133" s="19"/>
      <c r="NCC133" s="19"/>
      <c r="NCD133" s="19"/>
      <c r="NCE133" s="19"/>
      <c r="NCF133" s="19"/>
      <c r="NCG133" s="19"/>
      <c r="NCH133" s="19"/>
      <c r="NCI133" s="19"/>
      <c r="NCJ133" s="19"/>
      <c r="NCK133" s="19"/>
      <c r="NCL133" s="19"/>
      <c r="NCM133" s="19"/>
      <c r="NCN133" s="19"/>
      <c r="NCO133" s="19"/>
      <c r="NCP133" s="19"/>
      <c r="NCQ133" s="19"/>
      <c r="NCR133" s="19"/>
      <c r="NCS133" s="19"/>
      <c r="NCT133" s="19"/>
      <c r="NCU133" s="19"/>
      <c r="NCV133" s="19"/>
      <c r="NCW133" s="19"/>
      <c r="NCX133" s="19"/>
      <c r="NCY133" s="19"/>
      <c r="NCZ133" s="19"/>
      <c r="NDA133" s="19"/>
      <c r="NDB133" s="19"/>
      <c r="NDC133" s="19"/>
      <c r="NDD133" s="19"/>
      <c r="NDE133" s="19"/>
      <c r="NDF133" s="19"/>
      <c r="NDG133" s="19"/>
      <c r="NDH133" s="19"/>
      <c r="NDI133" s="19"/>
      <c r="NDJ133" s="19"/>
      <c r="NDK133" s="19"/>
      <c r="NDL133" s="19"/>
      <c r="NDM133" s="19"/>
      <c r="NDN133" s="19"/>
      <c r="NDO133" s="19"/>
      <c r="NDP133" s="19"/>
      <c r="NDQ133" s="19"/>
      <c r="NDR133" s="19"/>
      <c r="NDS133" s="19"/>
      <c r="NDT133" s="19"/>
      <c r="NDU133" s="19"/>
      <c r="NDV133" s="19"/>
      <c r="NDW133" s="19"/>
      <c r="NDX133" s="19"/>
      <c r="NDY133" s="19"/>
      <c r="NDZ133" s="19"/>
      <c r="NEA133" s="19"/>
      <c r="NEB133" s="19"/>
      <c r="NEC133" s="19"/>
      <c r="NED133" s="19"/>
      <c r="NEE133" s="19"/>
      <c r="NEF133" s="19"/>
      <c r="NEG133" s="19"/>
      <c r="NEH133" s="19"/>
      <c r="NEI133" s="19"/>
      <c r="NEJ133" s="19"/>
      <c r="NEK133" s="19"/>
      <c r="NEL133" s="19"/>
      <c r="NEM133" s="19"/>
      <c r="NEN133" s="19"/>
      <c r="NEO133" s="19"/>
      <c r="NEP133" s="19"/>
      <c r="NEQ133" s="19"/>
      <c r="NER133" s="19"/>
      <c r="NES133" s="19"/>
      <c r="NET133" s="19"/>
      <c r="NEU133" s="19"/>
      <c r="NEV133" s="19"/>
      <c r="NEW133" s="19"/>
      <c r="NEX133" s="19"/>
      <c r="NEY133" s="19"/>
      <c r="NEZ133" s="19"/>
      <c r="NFA133" s="19"/>
      <c r="NFB133" s="19"/>
      <c r="NFC133" s="19"/>
      <c r="NFD133" s="19"/>
      <c r="NFE133" s="19"/>
      <c r="NFF133" s="19"/>
      <c r="NFG133" s="19"/>
      <c r="NFH133" s="19"/>
      <c r="NFI133" s="19"/>
      <c r="NFJ133" s="19"/>
      <c r="NFK133" s="19"/>
      <c r="NFL133" s="19"/>
      <c r="NFM133" s="19"/>
      <c r="NFN133" s="19"/>
      <c r="NFO133" s="19"/>
      <c r="NFP133" s="19"/>
      <c r="NFQ133" s="19"/>
      <c r="NFR133" s="19"/>
      <c r="NFS133" s="19"/>
      <c r="NFT133" s="19"/>
      <c r="NFU133" s="19"/>
      <c r="NFV133" s="19"/>
      <c r="NFW133" s="19"/>
      <c r="NFX133" s="19"/>
      <c r="NFY133" s="19"/>
      <c r="NFZ133" s="19"/>
      <c r="NGA133" s="19"/>
      <c r="NGB133" s="19"/>
      <c r="NGC133" s="19"/>
      <c r="NGD133" s="19"/>
      <c r="NGE133" s="19"/>
      <c r="NGF133" s="19"/>
      <c r="NGG133" s="19"/>
      <c r="NGH133" s="19"/>
      <c r="NGI133" s="19"/>
      <c r="NGJ133" s="19"/>
      <c r="NGK133" s="19"/>
      <c r="NGL133" s="19"/>
      <c r="NGM133" s="19"/>
      <c r="NGN133" s="19"/>
      <c r="NGO133" s="19"/>
      <c r="NGP133" s="19"/>
      <c r="NGQ133" s="19"/>
      <c r="NGR133" s="19"/>
      <c r="NGS133" s="19"/>
      <c r="NGT133" s="19"/>
      <c r="NGU133" s="19"/>
      <c r="NGV133" s="19"/>
      <c r="NGW133" s="19"/>
      <c r="NGX133" s="19"/>
      <c r="NGY133" s="19"/>
      <c r="NGZ133" s="19"/>
      <c r="NHA133" s="19"/>
      <c r="NHB133" s="19"/>
      <c r="NHC133" s="19"/>
      <c r="NHD133" s="19"/>
      <c r="NHE133" s="19"/>
      <c r="NHF133" s="19"/>
      <c r="NHG133" s="19"/>
      <c r="NHH133" s="19"/>
      <c r="NHI133" s="19"/>
      <c r="NHJ133" s="19"/>
      <c r="NHK133" s="19"/>
      <c r="NHL133" s="19"/>
      <c r="NHM133" s="19"/>
      <c r="NHN133" s="19"/>
      <c r="NHO133" s="19"/>
      <c r="NHP133" s="19"/>
      <c r="NHQ133" s="19"/>
      <c r="NHR133" s="19"/>
      <c r="NHS133" s="19"/>
      <c r="NHT133" s="19"/>
      <c r="NHU133" s="19"/>
      <c r="NHV133" s="19"/>
      <c r="NHW133" s="19"/>
      <c r="NHX133" s="19"/>
      <c r="NHY133" s="19"/>
      <c r="NHZ133" s="19"/>
      <c r="NIA133" s="19"/>
      <c r="NIB133" s="19"/>
      <c r="NIC133" s="19"/>
      <c r="NID133" s="19"/>
      <c r="NIE133" s="19"/>
      <c r="NIF133" s="19"/>
      <c r="NIG133" s="19"/>
      <c r="NIH133" s="19"/>
      <c r="NII133" s="19"/>
      <c r="NIJ133" s="19"/>
      <c r="NIK133" s="19"/>
      <c r="NIL133" s="19"/>
      <c r="NIM133" s="19"/>
      <c r="NIN133" s="19"/>
      <c r="NIO133" s="19"/>
      <c r="NIP133" s="19"/>
      <c r="NIQ133" s="19"/>
      <c r="NIR133" s="19"/>
      <c r="NIS133" s="19"/>
      <c r="NIT133" s="19"/>
      <c r="NIU133" s="19"/>
      <c r="NIV133" s="19"/>
      <c r="NIW133" s="19"/>
      <c r="NIX133" s="19"/>
      <c r="NIY133" s="19"/>
      <c r="NIZ133" s="19"/>
      <c r="NJA133" s="19"/>
      <c r="NJB133" s="19"/>
      <c r="NJC133" s="19"/>
      <c r="NJD133" s="19"/>
      <c r="NJE133" s="19"/>
      <c r="NJF133" s="19"/>
      <c r="NJG133" s="19"/>
      <c r="NJH133" s="19"/>
      <c r="NJI133" s="19"/>
      <c r="NJJ133" s="19"/>
      <c r="NJK133" s="19"/>
      <c r="NJL133" s="19"/>
      <c r="NJM133" s="19"/>
      <c r="NJN133" s="19"/>
      <c r="NJO133" s="19"/>
      <c r="NJP133" s="19"/>
      <c r="NJQ133" s="19"/>
      <c r="NJR133" s="19"/>
      <c r="NJS133" s="19"/>
      <c r="NJT133" s="19"/>
      <c r="NJU133" s="19"/>
      <c r="NJV133" s="19"/>
      <c r="NJW133" s="19"/>
      <c r="NJX133" s="19"/>
      <c r="NJY133" s="19"/>
      <c r="NJZ133" s="19"/>
      <c r="NKA133" s="19"/>
      <c r="NKB133" s="19"/>
      <c r="NKC133" s="19"/>
      <c r="NKD133" s="19"/>
      <c r="NKE133" s="19"/>
      <c r="NKF133" s="19"/>
      <c r="NKG133" s="19"/>
      <c r="NKH133" s="19"/>
      <c r="NKI133" s="19"/>
      <c r="NKJ133" s="19"/>
      <c r="NKK133" s="19"/>
      <c r="NKL133" s="19"/>
      <c r="NKM133" s="19"/>
      <c r="NKN133" s="19"/>
      <c r="NKO133" s="19"/>
      <c r="NKP133" s="19"/>
      <c r="NKQ133" s="19"/>
      <c r="NKR133" s="19"/>
      <c r="NKS133" s="19"/>
      <c r="NKT133" s="19"/>
      <c r="NKU133" s="19"/>
      <c r="NKV133" s="19"/>
      <c r="NKW133" s="19"/>
      <c r="NKX133" s="19"/>
      <c r="NKY133" s="19"/>
      <c r="NKZ133" s="19"/>
      <c r="NLA133" s="19"/>
      <c r="NLB133" s="19"/>
      <c r="NLC133" s="19"/>
      <c r="NLD133" s="19"/>
      <c r="NLE133" s="19"/>
      <c r="NLF133" s="19"/>
      <c r="NLG133" s="19"/>
      <c r="NLH133" s="19"/>
      <c r="NLI133" s="19"/>
      <c r="NLJ133" s="19"/>
      <c r="NLK133" s="19"/>
      <c r="NLL133" s="19"/>
      <c r="NLM133" s="19"/>
      <c r="NLN133" s="19"/>
      <c r="NLO133" s="19"/>
      <c r="NLP133" s="19"/>
      <c r="NLQ133" s="19"/>
      <c r="NLR133" s="19"/>
      <c r="NLS133" s="19"/>
      <c r="NLT133" s="19"/>
      <c r="NLU133" s="19"/>
      <c r="NLV133" s="19"/>
      <c r="NLW133" s="19"/>
      <c r="NLX133" s="19"/>
      <c r="NLY133" s="19"/>
      <c r="NLZ133" s="19"/>
      <c r="NMA133" s="19"/>
      <c r="NMB133" s="19"/>
      <c r="NMC133" s="19"/>
      <c r="NMD133" s="19"/>
      <c r="NME133" s="19"/>
      <c r="NMF133" s="19"/>
      <c r="NMG133" s="19"/>
      <c r="NMH133" s="19"/>
      <c r="NMI133" s="19"/>
      <c r="NMJ133" s="19"/>
      <c r="NMK133" s="19"/>
      <c r="NML133" s="19"/>
      <c r="NMM133" s="19"/>
      <c r="NMN133" s="19"/>
      <c r="NMO133" s="19"/>
      <c r="NMP133" s="19"/>
      <c r="NMQ133" s="19"/>
      <c r="NMR133" s="19"/>
      <c r="NMS133" s="19"/>
      <c r="NMT133" s="19"/>
      <c r="NMU133" s="19"/>
      <c r="NMV133" s="19"/>
      <c r="NMW133" s="19"/>
      <c r="NMX133" s="19"/>
      <c r="NMY133" s="19"/>
      <c r="NMZ133" s="19"/>
      <c r="NNA133" s="19"/>
      <c r="NNB133" s="19"/>
      <c r="NNC133" s="19"/>
      <c r="NND133" s="19"/>
      <c r="NNE133" s="19"/>
      <c r="NNF133" s="19"/>
      <c r="NNG133" s="19"/>
      <c r="NNH133" s="19"/>
      <c r="NNI133" s="19"/>
      <c r="NNJ133" s="19"/>
      <c r="NNK133" s="19"/>
      <c r="NNL133" s="19"/>
      <c r="NNM133" s="19"/>
      <c r="NNN133" s="19"/>
      <c r="NNO133" s="19"/>
      <c r="NNP133" s="19"/>
      <c r="NNQ133" s="19"/>
      <c r="NNR133" s="19"/>
      <c r="NNS133" s="19"/>
      <c r="NNT133" s="19"/>
      <c r="NNU133" s="19"/>
      <c r="NNV133" s="19"/>
      <c r="NNW133" s="19"/>
      <c r="NNX133" s="19"/>
      <c r="NNY133" s="19"/>
      <c r="NNZ133" s="19"/>
      <c r="NOA133" s="19"/>
      <c r="NOB133" s="19"/>
      <c r="NOC133" s="19"/>
      <c r="NOD133" s="19"/>
      <c r="NOE133" s="19"/>
      <c r="NOF133" s="19"/>
      <c r="NOG133" s="19"/>
      <c r="NOH133" s="19"/>
      <c r="NOI133" s="19"/>
      <c r="NOJ133" s="19"/>
      <c r="NOK133" s="19"/>
      <c r="NOL133" s="19"/>
      <c r="NOM133" s="19"/>
      <c r="NON133" s="19"/>
      <c r="NOO133" s="19"/>
      <c r="NOP133" s="19"/>
      <c r="NOQ133" s="19"/>
      <c r="NOR133" s="19"/>
      <c r="NOS133" s="19"/>
      <c r="NOT133" s="19"/>
      <c r="NOU133" s="19"/>
      <c r="NOV133" s="19"/>
      <c r="NOW133" s="19"/>
      <c r="NOX133" s="19"/>
      <c r="NOY133" s="19"/>
      <c r="NOZ133" s="19"/>
      <c r="NPA133" s="19"/>
      <c r="NPB133" s="19"/>
      <c r="NPC133" s="19"/>
      <c r="NPD133" s="19"/>
      <c r="NPE133" s="19"/>
      <c r="NPF133" s="19"/>
      <c r="NPG133" s="19"/>
      <c r="NPH133" s="19"/>
      <c r="NPI133" s="19"/>
      <c r="NPJ133" s="19"/>
      <c r="NPK133" s="19"/>
      <c r="NPL133" s="19"/>
      <c r="NPM133" s="19"/>
      <c r="NPN133" s="19"/>
      <c r="NPO133" s="19"/>
      <c r="NPP133" s="19"/>
      <c r="NPQ133" s="19"/>
      <c r="NPR133" s="19"/>
      <c r="NPS133" s="19"/>
      <c r="NPT133" s="19"/>
      <c r="NPU133" s="19"/>
      <c r="NPV133" s="19"/>
      <c r="NPW133" s="19"/>
      <c r="NPX133" s="19"/>
      <c r="NPY133" s="19"/>
      <c r="NPZ133" s="19"/>
      <c r="NQA133" s="19"/>
      <c r="NQB133" s="19"/>
      <c r="NQC133" s="19"/>
      <c r="NQD133" s="19"/>
      <c r="NQE133" s="19"/>
      <c r="NQF133" s="19"/>
      <c r="NQG133" s="19"/>
      <c r="NQH133" s="19"/>
      <c r="NQI133" s="19"/>
      <c r="NQJ133" s="19"/>
      <c r="NQK133" s="19"/>
      <c r="NQL133" s="19"/>
      <c r="NQM133" s="19"/>
      <c r="NQN133" s="19"/>
      <c r="NQO133" s="19"/>
      <c r="NQP133" s="19"/>
      <c r="NQQ133" s="19"/>
      <c r="NQR133" s="19"/>
      <c r="NQS133" s="19"/>
      <c r="NQT133" s="19"/>
      <c r="NQU133" s="19"/>
      <c r="NQV133" s="19"/>
      <c r="NQW133" s="19"/>
      <c r="NQX133" s="19"/>
      <c r="NQY133" s="19"/>
      <c r="NQZ133" s="19"/>
      <c r="NRA133" s="19"/>
      <c r="NRB133" s="19"/>
      <c r="NRC133" s="19"/>
      <c r="NRD133" s="19"/>
      <c r="NRE133" s="19"/>
      <c r="NRF133" s="19"/>
      <c r="NRG133" s="19"/>
      <c r="NRH133" s="19"/>
      <c r="NRI133" s="19"/>
      <c r="NRJ133" s="19"/>
      <c r="NRK133" s="19"/>
      <c r="NRL133" s="19"/>
      <c r="NRM133" s="19"/>
      <c r="NRN133" s="19"/>
      <c r="NRO133" s="19"/>
      <c r="NRP133" s="19"/>
      <c r="NRQ133" s="19"/>
      <c r="NRR133" s="19"/>
      <c r="NRS133" s="19"/>
      <c r="NRT133" s="19"/>
      <c r="NRU133" s="19"/>
      <c r="NRV133" s="19"/>
      <c r="NRW133" s="19"/>
      <c r="NRX133" s="19"/>
      <c r="NRY133" s="19"/>
      <c r="NRZ133" s="19"/>
      <c r="NSA133" s="19"/>
      <c r="NSB133" s="19"/>
      <c r="NSC133" s="19"/>
      <c r="NSD133" s="19"/>
      <c r="NSE133" s="19"/>
      <c r="NSF133" s="19"/>
      <c r="NSG133" s="19"/>
      <c r="NSH133" s="19"/>
      <c r="NSI133" s="19"/>
      <c r="NSJ133" s="19"/>
      <c r="NSK133" s="19"/>
      <c r="NSL133" s="19"/>
      <c r="NSM133" s="19"/>
      <c r="NSN133" s="19"/>
      <c r="NSO133" s="19"/>
      <c r="NSP133" s="19"/>
      <c r="NSQ133" s="19"/>
      <c r="NSR133" s="19"/>
      <c r="NSS133" s="19"/>
      <c r="NST133" s="19"/>
      <c r="NSU133" s="19"/>
      <c r="NSV133" s="19"/>
      <c r="NSW133" s="19"/>
      <c r="NSX133" s="19"/>
      <c r="NSY133" s="19"/>
      <c r="NSZ133" s="19"/>
      <c r="NTA133" s="19"/>
      <c r="NTB133" s="19"/>
      <c r="NTC133" s="19"/>
      <c r="NTD133" s="19"/>
      <c r="NTE133" s="19"/>
      <c r="NTF133" s="19"/>
      <c r="NTG133" s="19"/>
      <c r="NTH133" s="19"/>
      <c r="NTI133" s="19"/>
      <c r="NTJ133" s="19"/>
      <c r="NTK133" s="19"/>
      <c r="NTL133" s="19"/>
      <c r="NTM133" s="19"/>
      <c r="NTN133" s="19"/>
      <c r="NTO133" s="19"/>
      <c r="NTP133" s="19"/>
      <c r="NTQ133" s="19"/>
      <c r="NTR133" s="19"/>
      <c r="NTS133" s="19"/>
      <c r="NTT133" s="19"/>
      <c r="NTU133" s="19"/>
      <c r="NTV133" s="19"/>
      <c r="NTW133" s="19"/>
      <c r="NTX133" s="19"/>
      <c r="NTY133" s="19"/>
      <c r="NTZ133" s="19"/>
      <c r="NUA133" s="19"/>
      <c r="NUB133" s="19"/>
      <c r="NUC133" s="19"/>
      <c r="NUD133" s="19"/>
      <c r="NUE133" s="19"/>
      <c r="NUF133" s="19"/>
      <c r="NUG133" s="19"/>
      <c r="NUH133" s="19"/>
      <c r="NUI133" s="19"/>
      <c r="NUJ133" s="19"/>
      <c r="NUK133" s="19"/>
      <c r="NUL133" s="19"/>
      <c r="NUM133" s="19"/>
      <c r="NUN133" s="19"/>
      <c r="NUO133" s="19"/>
      <c r="NUP133" s="19"/>
      <c r="NUQ133" s="19"/>
      <c r="NUR133" s="19"/>
      <c r="NUS133" s="19"/>
      <c r="NUT133" s="19"/>
      <c r="NUU133" s="19"/>
      <c r="NUV133" s="19"/>
      <c r="NUW133" s="19"/>
      <c r="NUX133" s="19"/>
      <c r="NUY133" s="19"/>
      <c r="NUZ133" s="19"/>
      <c r="NVA133" s="19"/>
      <c r="NVB133" s="19"/>
      <c r="NVC133" s="19"/>
      <c r="NVD133" s="19"/>
      <c r="NVE133" s="19"/>
      <c r="NVF133" s="19"/>
      <c r="NVG133" s="19"/>
      <c r="NVH133" s="19"/>
      <c r="NVI133" s="19"/>
      <c r="NVJ133" s="19"/>
      <c r="NVK133" s="19"/>
      <c r="NVL133" s="19"/>
      <c r="NVM133" s="19"/>
      <c r="NVN133" s="19"/>
      <c r="NVO133" s="19"/>
      <c r="NVP133" s="19"/>
      <c r="NVQ133" s="19"/>
      <c r="NVR133" s="19"/>
      <c r="NVS133" s="19"/>
      <c r="NVT133" s="19"/>
      <c r="NVU133" s="19"/>
      <c r="NVV133" s="19"/>
      <c r="NVW133" s="19"/>
      <c r="NVX133" s="19"/>
      <c r="NVY133" s="19"/>
      <c r="NVZ133" s="19"/>
      <c r="NWA133" s="19"/>
      <c r="NWB133" s="19"/>
      <c r="NWC133" s="19"/>
      <c r="NWD133" s="19"/>
      <c r="NWE133" s="19"/>
      <c r="NWF133" s="19"/>
      <c r="NWG133" s="19"/>
      <c r="NWH133" s="19"/>
      <c r="NWI133" s="19"/>
      <c r="NWJ133" s="19"/>
      <c r="NWK133" s="19"/>
      <c r="NWL133" s="19"/>
      <c r="NWM133" s="19"/>
      <c r="NWN133" s="19"/>
      <c r="NWO133" s="19"/>
      <c r="NWP133" s="19"/>
      <c r="NWQ133" s="19"/>
      <c r="NWR133" s="19"/>
      <c r="NWS133" s="19"/>
      <c r="NWT133" s="19"/>
      <c r="NWU133" s="19"/>
      <c r="NWV133" s="19"/>
      <c r="NWW133" s="19"/>
      <c r="NWX133" s="19"/>
      <c r="NWY133" s="19"/>
      <c r="NWZ133" s="19"/>
      <c r="NXA133" s="19"/>
      <c r="NXB133" s="19"/>
      <c r="NXC133" s="19"/>
      <c r="NXD133" s="19"/>
      <c r="NXE133" s="19"/>
      <c r="NXF133" s="19"/>
      <c r="NXG133" s="19"/>
      <c r="NXH133" s="19"/>
      <c r="NXI133" s="19"/>
      <c r="NXJ133" s="19"/>
      <c r="NXK133" s="19"/>
      <c r="NXL133" s="19"/>
      <c r="NXM133" s="19"/>
      <c r="NXN133" s="19"/>
      <c r="NXO133" s="19"/>
      <c r="NXP133" s="19"/>
      <c r="NXQ133" s="19"/>
      <c r="NXR133" s="19"/>
      <c r="NXS133" s="19"/>
      <c r="NXT133" s="19"/>
      <c r="NXU133" s="19"/>
      <c r="NXV133" s="19"/>
      <c r="NXW133" s="19"/>
      <c r="NXX133" s="19"/>
      <c r="NXY133" s="19"/>
      <c r="NXZ133" s="19"/>
      <c r="NYA133" s="19"/>
      <c r="NYB133" s="19"/>
      <c r="NYC133" s="19"/>
      <c r="NYD133" s="19"/>
      <c r="NYE133" s="19"/>
      <c r="NYF133" s="19"/>
      <c r="NYG133" s="19"/>
      <c r="NYH133" s="19"/>
      <c r="NYI133" s="19"/>
      <c r="NYJ133" s="19"/>
      <c r="NYK133" s="19"/>
      <c r="NYL133" s="19"/>
      <c r="NYM133" s="19"/>
      <c r="NYN133" s="19"/>
      <c r="NYO133" s="19"/>
      <c r="NYP133" s="19"/>
      <c r="NYQ133" s="19"/>
      <c r="NYR133" s="19"/>
      <c r="NYS133" s="19"/>
      <c r="NYT133" s="19"/>
      <c r="NYU133" s="19"/>
      <c r="NYV133" s="19"/>
      <c r="NYW133" s="19"/>
      <c r="NYX133" s="19"/>
      <c r="NYY133" s="19"/>
      <c r="NYZ133" s="19"/>
      <c r="NZA133" s="19"/>
      <c r="NZB133" s="19"/>
      <c r="NZC133" s="19"/>
      <c r="NZD133" s="19"/>
      <c r="NZE133" s="19"/>
      <c r="NZF133" s="19"/>
      <c r="NZG133" s="19"/>
      <c r="NZH133" s="19"/>
      <c r="NZI133" s="19"/>
      <c r="NZJ133" s="19"/>
      <c r="NZK133" s="19"/>
      <c r="NZL133" s="19"/>
      <c r="NZM133" s="19"/>
      <c r="NZN133" s="19"/>
      <c r="NZO133" s="19"/>
      <c r="NZP133" s="19"/>
      <c r="NZQ133" s="19"/>
      <c r="NZR133" s="19"/>
      <c r="NZS133" s="19"/>
      <c r="NZT133" s="19"/>
      <c r="NZU133" s="19"/>
      <c r="NZV133" s="19"/>
      <c r="NZW133" s="19"/>
      <c r="NZX133" s="19"/>
      <c r="NZY133" s="19"/>
      <c r="NZZ133" s="19"/>
      <c r="OAA133" s="19"/>
      <c r="OAB133" s="19"/>
      <c r="OAC133" s="19"/>
      <c r="OAD133" s="19"/>
      <c r="OAE133" s="19"/>
      <c r="OAF133" s="19"/>
      <c r="OAG133" s="19"/>
      <c r="OAH133" s="19"/>
      <c r="OAI133" s="19"/>
      <c r="OAJ133" s="19"/>
      <c r="OAK133" s="19"/>
      <c r="OAL133" s="19"/>
      <c r="OAM133" s="19"/>
      <c r="OAN133" s="19"/>
      <c r="OAO133" s="19"/>
      <c r="OAP133" s="19"/>
      <c r="OAQ133" s="19"/>
      <c r="OAR133" s="19"/>
      <c r="OAS133" s="19"/>
      <c r="OAT133" s="19"/>
      <c r="OAU133" s="19"/>
      <c r="OAV133" s="19"/>
      <c r="OAW133" s="19"/>
      <c r="OAX133" s="19"/>
      <c r="OAY133" s="19"/>
      <c r="OAZ133" s="19"/>
      <c r="OBA133" s="19"/>
      <c r="OBB133" s="19"/>
      <c r="OBC133" s="19"/>
      <c r="OBD133" s="19"/>
      <c r="OBE133" s="19"/>
      <c r="OBF133" s="19"/>
      <c r="OBG133" s="19"/>
      <c r="OBH133" s="19"/>
      <c r="OBI133" s="19"/>
      <c r="OBJ133" s="19"/>
      <c r="OBK133" s="19"/>
      <c r="OBL133" s="19"/>
      <c r="OBM133" s="19"/>
      <c r="OBN133" s="19"/>
      <c r="OBO133" s="19"/>
      <c r="OBP133" s="19"/>
      <c r="OBQ133" s="19"/>
      <c r="OBR133" s="19"/>
      <c r="OBS133" s="19"/>
      <c r="OBT133" s="19"/>
      <c r="OBU133" s="19"/>
      <c r="OBV133" s="19"/>
      <c r="OBW133" s="19"/>
      <c r="OBX133" s="19"/>
      <c r="OBY133" s="19"/>
      <c r="OBZ133" s="19"/>
      <c r="OCA133" s="19"/>
      <c r="OCB133" s="19"/>
      <c r="OCC133" s="19"/>
      <c r="OCD133" s="19"/>
      <c r="OCE133" s="19"/>
      <c r="OCF133" s="19"/>
      <c r="OCG133" s="19"/>
      <c r="OCH133" s="19"/>
      <c r="OCI133" s="19"/>
      <c r="OCJ133" s="19"/>
      <c r="OCK133" s="19"/>
      <c r="OCL133" s="19"/>
      <c r="OCM133" s="19"/>
      <c r="OCN133" s="19"/>
      <c r="OCO133" s="19"/>
      <c r="OCP133" s="19"/>
      <c r="OCQ133" s="19"/>
      <c r="OCR133" s="19"/>
      <c r="OCS133" s="19"/>
      <c r="OCT133" s="19"/>
      <c r="OCU133" s="19"/>
      <c r="OCV133" s="19"/>
      <c r="OCW133" s="19"/>
      <c r="OCX133" s="19"/>
      <c r="OCY133" s="19"/>
      <c r="OCZ133" s="19"/>
      <c r="ODA133" s="19"/>
      <c r="ODB133" s="19"/>
      <c r="ODC133" s="19"/>
      <c r="ODD133" s="19"/>
      <c r="ODE133" s="19"/>
      <c r="ODF133" s="19"/>
      <c r="ODG133" s="19"/>
      <c r="ODH133" s="19"/>
      <c r="ODI133" s="19"/>
      <c r="ODJ133" s="19"/>
      <c r="ODK133" s="19"/>
      <c r="ODL133" s="19"/>
      <c r="ODM133" s="19"/>
      <c r="ODN133" s="19"/>
      <c r="ODO133" s="19"/>
      <c r="ODP133" s="19"/>
      <c r="ODQ133" s="19"/>
      <c r="ODR133" s="19"/>
      <c r="ODS133" s="19"/>
      <c r="ODT133" s="19"/>
      <c r="ODU133" s="19"/>
      <c r="ODV133" s="19"/>
      <c r="ODW133" s="19"/>
      <c r="ODX133" s="19"/>
      <c r="ODY133" s="19"/>
      <c r="ODZ133" s="19"/>
      <c r="OEA133" s="19"/>
      <c r="OEB133" s="19"/>
      <c r="OEC133" s="19"/>
      <c r="OED133" s="19"/>
      <c r="OEE133" s="19"/>
      <c r="OEF133" s="19"/>
      <c r="OEG133" s="19"/>
      <c r="OEH133" s="19"/>
      <c r="OEI133" s="19"/>
      <c r="OEJ133" s="19"/>
      <c r="OEK133" s="19"/>
      <c r="OEL133" s="19"/>
      <c r="OEM133" s="19"/>
      <c r="OEN133" s="19"/>
      <c r="OEO133" s="19"/>
      <c r="OEP133" s="19"/>
      <c r="OEQ133" s="19"/>
      <c r="OER133" s="19"/>
      <c r="OES133" s="19"/>
      <c r="OET133" s="19"/>
      <c r="OEU133" s="19"/>
      <c r="OEV133" s="19"/>
      <c r="OEW133" s="19"/>
      <c r="OEX133" s="19"/>
      <c r="OEY133" s="19"/>
      <c r="OEZ133" s="19"/>
      <c r="OFA133" s="19"/>
      <c r="OFB133" s="19"/>
      <c r="OFC133" s="19"/>
      <c r="OFD133" s="19"/>
      <c r="OFE133" s="19"/>
      <c r="OFF133" s="19"/>
      <c r="OFG133" s="19"/>
      <c r="OFH133" s="19"/>
      <c r="OFI133" s="19"/>
      <c r="OFJ133" s="19"/>
      <c r="OFK133" s="19"/>
      <c r="OFL133" s="19"/>
      <c r="OFM133" s="19"/>
      <c r="OFN133" s="19"/>
      <c r="OFO133" s="19"/>
      <c r="OFP133" s="19"/>
      <c r="OFQ133" s="19"/>
      <c r="OFR133" s="19"/>
      <c r="OFS133" s="19"/>
      <c r="OFT133" s="19"/>
      <c r="OFU133" s="19"/>
      <c r="OFV133" s="19"/>
      <c r="OFW133" s="19"/>
      <c r="OFX133" s="19"/>
      <c r="OFY133" s="19"/>
      <c r="OFZ133" s="19"/>
      <c r="OGA133" s="19"/>
      <c r="OGB133" s="19"/>
      <c r="OGC133" s="19"/>
      <c r="OGD133" s="19"/>
      <c r="OGE133" s="19"/>
      <c r="OGF133" s="19"/>
      <c r="OGG133" s="19"/>
      <c r="OGH133" s="19"/>
      <c r="OGI133" s="19"/>
      <c r="OGJ133" s="19"/>
      <c r="OGK133" s="19"/>
      <c r="OGL133" s="19"/>
      <c r="OGM133" s="19"/>
      <c r="OGN133" s="19"/>
      <c r="OGO133" s="19"/>
      <c r="OGP133" s="19"/>
      <c r="OGQ133" s="19"/>
      <c r="OGR133" s="19"/>
      <c r="OGS133" s="19"/>
      <c r="OGT133" s="19"/>
      <c r="OGU133" s="19"/>
      <c r="OGV133" s="19"/>
      <c r="OGW133" s="19"/>
      <c r="OGX133" s="19"/>
      <c r="OGY133" s="19"/>
      <c r="OGZ133" s="19"/>
      <c r="OHA133" s="19"/>
      <c r="OHB133" s="19"/>
      <c r="OHC133" s="19"/>
      <c r="OHD133" s="19"/>
      <c r="OHE133" s="19"/>
      <c r="OHF133" s="19"/>
      <c r="OHG133" s="19"/>
      <c r="OHH133" s="19"/>
      <c r="OHI133" s="19"/>
      <c r="OHJ133" s="19"/>
      <c r="OHK133" s="19"/>
      <c r="OHL133" s="19"/>
      <c r="OHM133" s="19"/>
      <c r="OHN133" s="19"/>
      <c r="OHO133" s="19"/>
      <c r="OHP133" s="19"/>
      <c r="OHQ133" s="19"/>
      <c r="OHR133" s="19"/>
      <c r="OHS133" s="19"/>
      <c r="OHT133" s="19"/>
      <c r="OHU133" s="19"/>
      <c r="OHV133" s="19"/>
      <c r="OHW133" s="19"/>
      <c r="OHX133" s="19"/>
      <c r="OHY133" s="19"/>
      <c r="OHZ133" s="19"/>
      <c r="OIA133" s="19"/>
      <c r="OIB133" s="19"/>
      <c r="OIC133" s="19"/>
      <c r="OID133" s="19"/>
      <c r="OIE133" s="19"/>
      <c r="OIF133" s="19"/>
      <c r="OIG133" s="19"/>
      <c r="OIH133" s="19"/>
      <c r="OII133" s="19"/>
      <c r="OIJ133" s="19"/>
      <c r="OIK133" s="19"/>
      <c r="OIL133" s="19"/>
      <c r="OIM133" s="19"/>
      <c r="OIN133" s="19"/>
      <c r="OIO133" s="19"/>
      <c r="OIP133" s="19"/>
      <c r="OIQ133" s="19"/>
      <c r="OIR133" s="19"/>
      <c r="OIS133" s="19"/>
      <c r="OIT133" s="19"/>
      <c r="OIU133" s="19"/>
      <c r="OIV133" s="19"/>
      <c r="OIW133" s="19"/>
      <c r="OIX133" s="19"/>
      <c r="OIY133" s="19"/>
      <c r="OIZ133" s="19"/>
      <c r="OJA133" s="19"/>
      <c r="OJB133" s="19"/>
      <c r="OJC133" s="19"/>
      <c r="OJD133" s="19"/>
      <c r="OJE133" s="19"/>
      <c r="OJF133" s="19"/>
      <c r="OJG133" s="19"/>
      <c r="OJH133" s="19"/>
      <c r="OJI133" s="19"/>
      <c r="OJJ133" s="19"/>
      <c r="OJK133" s="19"/>
      <c r="OJL133" s="19"/>
      <c r="OJM133" s="19"/>
      <c r="OJN133" s="19"/>
      <c r="OJO133" s="19"/>
      <c r="OJP133" s="19"/>
      <c r="OJQ133" s="19"/>
      <c r="OJR133" s="19"/>
      <c r="OJS133" s="19"/>
      <c r="OJT133" s="19"/>
      <c r="OJU133" s="19"/>
      <c r="OJV133" s="19"/>
      <c r="OJW133" s="19"/>
      <c r="OJX133" s="19"/>
      <c r="OJY133" s="19"/>
      <c r="OJZ133" s="19"/>
      <c r="OKA133" s="19"/>
      <c r="OKB133" s="19"/>
      <c r="OKC133" s="19"/>
      <c r="OKD133" s="19"/>
      <c r="OKE133" s="19"/>
      <c r="OKF133" s="19"/>
      <c r="OKG133" s="19"/>
      <c r="OKH133" s="19"/>
      <c r="OKI133" s="19"/>
      <c r="OKJ133" s="19"/>
      <c r="OKK133" s="19"/>
      <c r="OKL133" s="19"/>
      <c r="OKM133" s="19"/>
      <c r="OKN133" s="19"/>
      <c r="OKO133" s="19"/>
      <c r="OKP133" s="19"/>
      <c r="OKQ133" s="19"/>
      <c r="OKR133" s="19"/>
      <c r="OKS133" s="19"/>
      <c r="OKT133" s="19"/>
      <c r="OKU133" s="19"/>
      <c r="OKV133" s="19"/>
      <c r="OKW133" s="19"/>
      <c r="OKX133" s="19"/>
      <c r="OKY133" s="19"/>
      <c r="OKZ133" s="19"/>
      <c r="OLA133" s="19"/>
      <c r="OLB133" s="19"/>
      <c r="OLC133" s="19"/>
      <c r="OLD133" s="19"/>
      <c r="OLE133" s="19"/>
      <c r="OLF133" s="19"/>
      <c r="OLG133" s="19"/>
      <c r="OLH133" s="19"/>
      <c r="OLI133" s="19"/>
      <c r="OLJ133" s="19"/>
      <c r="OLK133" s="19"/>
      <c r="OLL133" s="19"/>
      <c r="OLM133" s="19"/>
      <c r="OLN133" s="19"/>
      <c r="OLO133" s="19"/>
      <c r="OLP133" s="19"/>
      <c r="OLQ133" s="19"/>
      <c r="OLR133" s="19"/>
      <c r="OLS133" s="19"/>
      <c r="OLT133" s="19"/>
      <c r="OLU133" s="19"/>
      <c r="OLV133" s="19"/>
      <c r="OLW133" s="19"/>
      <c r="OLX133" s="19"/>
      <c r="OLY133" s="19"/>
      <c r="OLZ133" s="19"/>
      <c r="OMA133" s="19"/>
      <c r="OMB133" s="19"/>
      <c r="OMC133" s="19"/>
      <c r="OMD133" s="19"/>
      <c r="OME133" s="19"/>
      <c r="OMF133" s="19"/>
      <c r="OMG133" s="19"/>
      <c r="OMH133" s="19"/>
      <c r="OMI133" s="19"/>
      <c r="OMJ133" s="19"/>
      <c r="OMK133" s="19"/>
      <c r="OML133" s="19"/>
      <c r="OMM133" s="19"/>
      <c r="OMN133" s="19"/>
      <c r="OMO133" s="19"/>
      <c r="OMP133" s="19"/>
      <c r="OMQ133" s="19"/>
      <c r="OMR133" s="19"/>
      <c r="OMS133" s="19"/>
      <c r="OMT133" s="19"/>
      <c r="OMU133" s="19"/>
      <c r="OMV133" s="19"/>
      <c r="OMW133" s="19"/>
      <c r="OMX133" s="19"/>
      <c r="OMY133" s="19"/>
      <c r="OMZ133" s="19"/>
      <c r="ONA133" s="19"/>
      <c r="ONB133" s="19"/>
      <c r="ONC133" s="19"/>
      <c r="OND133" s="19"/>
      <c r="ONE133" s="19"/>
      <c r="ONF133" s="19"/>
      <c r="ONG133" s="19"/>
      <c r="ONH133" s="19"/>
      <c r="ONI133" s="19"/>
      <c r="ONJ133" s="19"/>
      <c r="ONK133" s="19"/>
      <c r="ONL133" s="19"/>
      <c r="ONM133" s="19"/>
      <c r="ONN133" s="19"/>
      <c r="ONO133" s="19"/>
      <c r="ONP133" s="19"/>
      <c r="ONQ133" s="19"/>
      <c r="ONR133" s="19"/>
      <c r="ONS133" s="19"/>
      <c r="ONT133" s="19"/>
      <c r="ONU133" s="19"/>
      <c r="ONV133" s="19"/>
      <c r="ONW133" s="19"/>
      <c r="ONX133" s="19"/>
      <c r="ONY133" s="19"/>
      <c r="ONZ133" s="19"/>
      <c r="OOA133" s="19"/>
      <c r="OOB133" s="19"/>
      <c r="OOC133" s="19"/>
      <c r="OOD133" s="19"/>
      <c r="OOE133" s="19"/>
      <c r="OOF133" s="19"/>
      <c r="OOG133" s="19"/>
      <c r="OOH133" s="19"/>
      <c r="OOI133" s="19"/>
      <c r="OOJ133" s="19"/>
      <c r="OOK133" s="19"/>
      <c r="OOL133" s="19"/>
      <c r="OOM133" s="19"/>
      <c r="OON133" s="19"/>
      <c r="OOO133" s="19"/>
      <c r="OOP133" s="19"/>
      <c r="OOQ133" s="19"/>
      <c r="OOR133" s="19"/>
      <c r="OOS133" s="19"/>
      <c r="OOT133" s="19"/>
      <c r="OOU133" s="19"/>
      <c r="OOV133" s="19"/>
      <c r="OOW133" s="19"/>
      <c r="OOX133" s="19"/>
      <c r="OOY133" s="19"/>
      <c r="OOZ133" s="19"/>
      <c r="OPA133" s="19"/>
      <c r="OPB133" s="19"/>
      <c r="OPC133" s="19"/>
      <c r="OPD133" s="19"/>
      <c r="OPE133" s="19"/>
      <c r="OPF133" s="19"/>
      <c r="OPG133" s="19"/>
      <c r="OPH133" s="19"/>
      <c r="OPI133" s="19"/>
      <c r="OPJ133" s="19"/>
      <c r="OPK133" s="19"/>
      <c r="OPL133" s="19"/>
      <c r="OPM133" s="19"/>
      <c r="OPN133" s="19"/>
      <c r="OPO133" s="19"/>
      <c r="OPP133" s="19"/>
      <c r="OPQ133" s="19"/>
      <c r="OPR133" s="19"/>
      <c r="OPS133" s="19"/>
      <c r="OPT133" s="19"/>
      <c r="OPU133" s="19"/>
      <c r="OPV133" s="19"/>
      <c r="OPW133" s="19"/>
      <c r="OPX133" s="19"/>
      <c r="OPY133" s="19"/>
      <c r="OPZ133" s="19"/>
      <c r="OQA133" s="19"/>
      <c r="OQB133" s="19"/>
      <c r="OQC133" s="19"/>
      <c r="OQD133" s="19"/>
      <c r="OQE133" s="19"/>
      <c r="OQF133" s="19"/>
      <c r="OQG133" s="19"/>
      <c r="OQH133" s="19"/>
      <c r="OQI133" s="19"/>
      <c r="OQJ133" s="19"/>
      <c r="OQK133" s="19"/>
      <c r="OQL133" s="19"/>
      <c r="OQM133" s="19"/>
      <c r="OQN133" s="19"/>
      <c r="OQO133" s="19"/>
      <c r="OQP133" s="19"/>
      <c r="OQQ133" s="19"/>
      <c r="OQR133" s="19"/>
      <c r="OQS133" s="19"/>
      <c r="OQT133" s="19"/>
      <c r="OQU133" s="19"/>
      <c r="OQV133" s="19"/>
      <c r="OQW133" s="19"/>
      <c r="OQX133" s="19"/>
      <c r="OQY133" s="19"/>
      <c r="OQZ133" s="19"/>
      <c r="ORA133" s="19"/>
      <c r="ORB133" s="19"/>
      <c r="ORC133" s="19"/>
      <c r="ORD133" s="19"/>
      <c r="ORE133" s="19"/>
      <c r="ORF133" s="19"/>
      <c r="ORG133" s="19"/>
      <c r="ORH133" s="19"/>
      <c r="ORI133" s="19"/>
      <c r="ORJ133" s="19"/>
      <c r="ORK133" s="19"/>
      <c r="ORL133" s="19"/>
      <c r="ORM133" s="19"/>
      <c r="ORN133" s="19"/>
      <c r="ORO133" s="19"/>
      <c r="ORP133" s="19"/>
      <c r="ORQ133" s="19"/>
      <c r="ORR133" s="19"/>
      <c r="ORS133" s="19"/>
      <c r="ORT133" s="19"/>
      <c r="ORU133" s="19"/>
      <c r="ORV133" s="19"/>
      <c r="ORW133" s="19"/>
      <c r="ORX133" s="19"/>
      <c r="ORY133" s="19"/>
      <c r="ORZ133" s="19"/>
      <c r="OSA133" s="19"/>
      <c r="OSB133" s="19"/>
      <c r="OSC133" s="19"/>
      <c r="OSD133" s="19"/>
      <c r="OSE133" s="19"/>
      <c r="OSF133" s="19"/>
      <c r="OSG133" s="19"/>
      <c r="OSH133" s="19"/>
      <c r="OSI133" s="19"/>
      <c r="OSJ133" s="19"/>
      <c r="OSK133" s="19"/>
      <c r="OSL133" s="19"/>
      <c r="OSM133" s="19"/>
      <c r="OSN133" s="19"/>
      <c r="OSO133" s="19"/>
      <c r="OSP133" s="19"/>
      <c r="OSQ133" s="19"/>
      <c r="OSR133" s="19"/>
      <c r="OSS133" s="19"/>
      <c r="OST133" s="19"/>
      <c r="OSU133" s="19"/>
      <c r="OSV133" s="19"/>
      <c r="OSW133" s="19"/>
      <c r="OSX133" s="19"/>
      <c r="OSY133" s="19"/>
      <c r="OSZ133" s="19"/>
      <c r="OTA133" s="19"/>
      <c r="OTB133" s="19"/>
      <c r="OTC133" s="19"/>
      <c r="OTD133" s="19"/>
      <c r="OTE133" s="19"/>
      <c r="OTF133" s="19"/>
      <c r="OTG133" s="19"/>
      <c r="OTH133" s="19"/>
      <c r="OTI133" s="19"/>
      <c r="OTJ133" s="19"/>
      <c r="OTK133" s="19"/>
      <c r="OTL133" s="19"/>
      <c r="OTM133" s="19"/>
      <c r="OTN133" s="19"/>
      <c r="OTO133" s="19"/>
      <c r="OTP133" s="19"/>
      <c r="OTQ133" s="19"/>
      <c r="OTR133" s="19"/>
      <c r="OTS133" s="19"/>
      <c r="OTT133" s="19"/>
      <c r="OTU133" s="19"/>
      <c r="OTV133" s="19"/>
      <c r="OTW133" s="19"/>
      <c r="OTX133" s="19"/>
      <c r="OTY133" s="19"/>
      <c r="OTZ133" s="19"/>
      <c r="OUA133" s="19"/>
      <c r="OUB133" s="19"/>
      <c r="OUC133" s="19"/>
      <c r="OUD133" s="19"/>
      <c r="OUE133" s="19"/>
      <c r="OUF133" s="19"/>
      <c r="OUG133" s="19"/>
      <c r="OUH133" s="19"/>
      <c r="OUI133" s="19"/>
      <c r="OUJ133" s="19"/>
      <c r="OUK133" s="19"/>
      <c r="OUL133" s="19"/>
      <c r="OUM133" s="19"/>
      <c r="OUN133" s="19"/>
      <c r="OUO133" s="19"/>
      <c r="OUP133" s="19"/>
      <c r="OUQ133" s="19"/>
      <c r="OUR133" s="19"/>
      <c r="OUS133" s="19"/>
      <c r="OUT133" s="19"/>
      <c r="OUU133" s="19"/>
      <c r="OUV133" s="19"/>
      <c r="OUW133" s="19"/>
      <c r="OUX133" s="19"/>
      <c r="OUY133" s="19"/>
      <c r="OUZ133" s="19"/>
      <c r="OVA133" s="19"/>
      <c r="OVB133" s="19"/>
      <c r="OVC133" s="19"/>
      <c r="OVD133" s="19"/>
      <c r="OVE133" s="19"/>
      <c r="OVF133" s="19"/>
      <c r="OVG133" s="19"/>
      <c r="OVH133" s="19"/>
      <c r="OVI133" s="19"/>
      <c r="OVJ133" s="19"/>
      <c r="OVK133" s="19"/>
      <c r="OVL133" s="19"/>
      <c r="OVM133" s="19"/>
      <c r="OVN133" s="19"/>
      <c r="OVO133" s="19"/>
      <c r="OVP133" s="19"/>
      <c r="OVQ133" s="19"/>
      <c r="OVR133" s="19"/>
      <c r="OVS133" s="19"/>
      <c r="OVT133" s="19"/>
      <c r="OVU133" s="19"/>
      <c r="OVV133" s="19"/>
      <c r="OVW133" s="19"/>
      <c r="OVX133" s="19"/>
      <c r="OVY133" s="19"/>
      <c r="OVZ133" s="19"/>
      <c r="OWA133" s="19"/>
      <c r="OWB133" s="19"/>
      <c r="OWC133" s="19"/>
      <c r="OWD133" s="19"/>
      <c r="OWE133" s="19"/>
      <c r="OWF133" s="19"/>
      <c r="OWG133" s="19"/>
      <c r="OWH133" s="19"/>
      <c r="OWI133" s="19"/>
      <c r="OWJ133" s="19"/>
      <c r="OWK133" s="19"/>
      <c r="OWL133" s="19"/>
      <c r="OWM133" s="19"/>
      <c r="OWN133" s="19"/>
      <c r="OWO133" s="19"/>
      <c r="OWP133" s="19"/>
      <c r="OWQ133" s="19"/>
      <c r="OWR133" s="19"/>
      <c r="OWS133" s="19"/>
      <c r="OWT133" s="19"/>
      <c r="OWU133" s="19"/>
      <c r="OWV133" s="19"/>
      <c r="OWW133" s="19"/>
      <c r="OWX133" s="19"/>
      <c r="OWY133" s="19"/>
      <c r="OWZ133" s="19"/>
      <c r="OXA133" s="19"/>
      <c r="OXB133" s="19"/>
      <c r="OXC133" s="19"/>
      <c r="OXD133" s="19"/>
      <c r="OXE133" s="19"/>
      <c r="OXF133" s="19"/>
      <c r="OXG133" s="19"/>
      <c r="OXH133" s="19"/>
      <c r="OXI133" s="19"/>
      <c r="OXJ133" s="19"/>
      <c r="OXK133" s="19"/>
      <c r="OXL133" s="19"/>
      <c r="OXM133" s="19"/>
      <c r="OXN133" s="19"/>
      <c r="OXO133" s="19"/>
      <c r="OXP133" s="19"/>
      <c r="OXQ133" s="19"/>
      <c r="OXR133" s="19"/>
      <c r="OXS133" s="19"/>
      <c r="OXT133" s="19"/>
      <c r="OXU133" s="19"/>
      <c r="OXV133" s="19"/>
      <c r="OXW133" s="19"/>
      <c r="OXX133" s="19"/>
      <c r="OXY133" s="19"/>
      <c r="OXZ133" s="19"/>
      <c r="OYA133" s="19"/>
      <c r="OYB133" s="19"/>
      <c r="OYC133" s="19"/>
      <c r="OYD133" s="19"/>
      <c r="OYE133" s="19"/>
      <c r="OYF133" s="19"/>
      <c r="OYG133" s="19"/>
      <c r="OYH133" s="19"/>
      <c r="OYI133" s="19"/>
      <c r="OYJ133" s="19"/>
      <c r="OYK133" s="19"/>
      <c r="OYL133" s="19"/>
      <c r="OYM133" s="19"/>
      <c r="OYN133" s="19"/>
      <c r="OYO133" s="19"/>
      <c r="OYP133" s="19"/>
      <c r="OYQ133" s="19"/>
      <c r="OYR133" s="19"/>
      <c r="OYS133" s="19"/>
      <c r="OYT133" s="19"/>
      <c r="OYU133" s="19"/>
      <c r="OYV133" s="19"/>
      <c r="OYW133" s="19"/>
      <c r="OYX133" s="19"/>
      <c r="OYY133" s="19"/>
      <c r="OYZ133" s="19"/>
      <c r="OZA133" s="19"/>
      <c r="OZB133" s="19"/>
      <c r="OZC133" s="19"/>
      <c r="OZD133" s="19"/>
      <c r="OZE133" s="19"/>
      <c r="OZF133" s="19"/>
      <c r="OZG133" s="19"/>
      <c r="OZH133" s="19"/>
      <c r="OZI133" s="19"/>
      <c r="OZJ133" s="19"/>
      <c r="OZK133" s="19"/>
      <c r="OZL133" s="19"/>
      <c r="OZM133" s="19"/>
      <c r="OZN133" s="19"/>
      <c r="OZO133" s="19"/>
      <c r="OZP133" s="19"/>
      <c r="OZQ133" s="19"/>
      <c r="OZR133" s="19"/>
      <c r="OZS133" s="19"/>
      <c r="OZT133" s="19"/>
      <c r="OZU133" s="19"/>
      <c r="OZV133" s="19"/>
      <c r="OZW133" s="19"/>
      <c r="OZX133" s="19"/>
      <c r="OZY133" s="19"/>
      <c r="OZZ133" s="19"/>
      <c r="PAA133" s="19"/>
      <c r="PAB133" s="19"/>
      <c r="PAC133" s="19"/>
      <c r="PAD133" s="19"/>
      <c r="PAE133" s="19"/>
      <c r="PAF133" s="19"/>
      <c r="PAG133" s="19"/>
      <c r="PAH133" s="19"/>
      <c r="PAI133" s="19"/>
      <c r="PAJ133" s="19"/>
      <c r="PAK133" s="19"/>
      <c r="PAL133" s="19"/>
      <c r="PAM133" s="19"/>
      <c r="PAN133" s="19"/>
      <c r="PAO133" s="19"/>
      <c r="PAP133" s="19"/>
      <c r="PAQ133" s="19"/>
      <c r="PAR133" s="19"/>
      <c r="PAS133" s="19"/>
      <c r="PAT133" s="19"/>
      <c r="PAU133" s="19"/>
      <c r="PAV133" s="19"/>
      <c r="PAW133" s="19"/>
      <c r="PAX133" s="19"/>
      <c r="PAY133" s="19"/>
      <c r="PAZ133" s="19"/>
      <c r="PBA133" s="19"/>
      <c r="PBB133" s="19"/>
      <c r="PBC133" s="19"/>
      <c r="PBD133" s="19"/>
      <c r="PBE133" s="19"/>
      <c r="PBF133" s="19"/>
      <c r="PBG133" s="19"/>
      <c r="PBH133" s="19"/>
      <c r="PBI133" s="19"/>
      <c r="PBJ133" s="19"/>
      <c r="PBK133" s="19"/>
      <c r="PBL133" s="19"/>
      <c r="PBM133" s="19"/>
      <c r="PBN133" s="19"/>
      <c r="PBO133" s="19"/>
      <c r="PBP133" s="19"/>
      <c r="PBQ133" s="19"/>
      <c r="PBR133" s="19"/>
      <c r="PBS133" s="19"/>
      <c r="PBT133" s="19"/>
      <c r="PBU133" s="19"/>
      <c r="PBV133" s="19"/>
      <c r="PBW133" s="19"/>
      <c r="PBX133" s="19"/>
      <c r="PBY133" s="19"/>
      <c r="PBZ133" s="19"/>
      <c r="PCA133" s="19"/>
      <c r="PCB133" s="19"/>
      <c r="PCC133" s="19"/>
      <c r="PCD133" s="19"/>
      <c r="PCE133" s="19"/>
      <c r="PCF133" s="19"/>
      <c r="PCG133" s="19"/>
      <c r="PCH133" s="19"/>
      <c r="PCI133" s="19"/>
      <c r="PCJ133" s="19"/>
      <c r="PCK133" s="19"/>
      <c r="PCL133" s="19"/>
      <c r="PCM133" s="19"/>
      <c r="PCN133" s="19"/>
      <c r="PCO133" s="19"/>
      <c r="PCP133" s="19"/>
      <c r="PCQ133" s="19"/>
      <c r="PCR133" s="19"/>
      <c r="PCS133" s="19"/>
      <c r="PCT133" s="19"/>
      <c r="PCU133" s="19"/>
      <c r="PCV133" s="19"/>
      <c r="PCW133" s="19"/>
      <c r="PCX133" s="19"/>
      <c r="PCY133" s="19"/>
      <c r="PCZ133" s="19"/>
      <c r="PDA133" s="19"/>
      <c r="PDB133" s="19"/>
      <c r="PDC133" s="19"/>
      <c r="PDD133" s="19"/>
      <c r="PDE133" s="19"/>
      <c r="PDF133" s="19"/>
      <c r="PDG133" s="19"/>
      <c r="PDH133" s="19"/>
      <c r="PDI133" s="19"/>
      <c r="PDJ133" s="19"/>
      <c r="PDK133" s="19"/>
      <c r="PDL133" s="19"/>
      <c r="PDM133" s="19"/>
      <c r="PDN133" s="19"/>
      <c r="PDO133" s="19"/>
      <c r="PDP133" s="19"/>
      <c r="PDQ133" s="19"/>
      <c r="PDR133" s="19"/>
      <c r="PDS133" s="19"/>
      <c r="PDT133" s="19"/>
      <c r="PDU133" s="19"/>
      <c r="PDV133" s="19"/>
      <c r="PDW133" s="19"/>
      <c r="PDX133" s="19"/>
      <c r="PDY133" s="19"/>
      <c r="PDZ133" s="19"/>
      <c r="PEA133" s="19"/>
      <c r="PEB133" s="19"/>
      <c r="PEC133" s="19"/>
      <c r="PED133" s="19"/>
      <c r="PEE133" s="19"/>
      <c r="PEF133" s="19"/>
      <c r="PEG133" s="19"/>
      <c r="PEH133" s="19"/>
      <c r="PEI133" s="19"/>
      <c r="PEJ133" s="19"/>
      <c r="PEK133" s="19"/>
      <c r="PEL133" s="19"/>
      <c r="PEM133" s="19"/>
      <c r="PEN133" s="19"/>
      <c r="PEO133" s="19"/>
      <c r="PEP133" s="19"/>
      <c r="PEQ133" s="19"/>
      <c r="PER133" s="19"/>
      <c r="PES133" s="19"/>
      <c r="PET133" s="19"/>
      <c r="PEU133" s="19"/>
      <c r="PEV133" s="19"/>
      <c r="PEW133" s="19"/>
      <c r="PEX133" s="19"/>
      <c r="PEY133" s="19"/>
      <c r="PEZ133" s="19"/>
      <c r="PFA133" s="19"/>
      <c r="PFB133" s="19"/>
      <c r="PFC133" s="19"/>
      <c r="PFD133" s="19"/>
      <c r="PFE133" s="19"/>
      <c r="PFF133" s="19"/>
      <c r="PFG133" s="19"/>
      <c r="PFH133" s="19"/>
      <c r="PFI133" s="19"/>
      <c r="PFJ133" s="19"/>
      <c r="PFK133" s="19"/>
      <c r="PFL133" s="19"/>
      <c r="PFM133" s="19"/>
      <c r="PFN133" s="19"/>
      <c r="PFO133" s="19"/>
      <c r="PFP133" s="19"/>
      <c r="PFQ133" s="19"/>
      <c r="PFR133" s="19"/>
      <c r="PFS133" s="19"/>
      <c r="PFT133" s="19"/>
      <c r="PFU133" s="19"/>
      <c r="PFV133" s="19"/>
      <c r="PFW133" s="19"/>
      <c r="PFX133" s="19"/>
      <c r="PFY133" s="19"/>
      <c r="PFZ133" s="19"/>
      <c r="PGA133" s="19"/>
      <c r="PGB133" s="19"/>
      <c r="PGC133" s="19"/>
      <c r="PGD133" s="19"/>
      <c r="PGE133" s="19"/>
      <c r="PGF133" s="19"/>
      <c r="PGG133" s="19"/>
      <c r="PGH133" s="19"/>
      <c r="PGI133" s="19"/>
      <c r="PGJ133" s="19"/>
      <c r="PGK133" s="19"/>
      <c r="PGL133" s="19"/>
      <c r="PGM133" s="19"/>
      <c r="PGN133" s="19"/>
      <c r="PGO133" s="19"/>
      <c r="PGP133" s="19"/>
      <c r="PGQ133" s="19"/>
      <c r="PGR133" s="19"/>
      <c r="PGS133" s="19"/>
      <c r="PGT133" s="19"/>
      <c r="PGU133" s="19"/>
      <c r="PGV133" s="19"/>
      <c r="PGW133" s="19"/>
      <c r="PGX133" s="19"/>
      <c r="PGY133" s="19"/>
      <c r="PGZ133" s="19"/>
      <c r="PHA133" s="19"/>
      <c r="PHB133" s="19"/>
      <c r="PHC133" s="19"/>
      <c r="PHD133" s="19"/>
      <c r="PHE133" s="19"/>
      <c r="PHF133" s="19"/>
      <c r="PHG133" s="19"/>
      <c r="PHH133" s="19"/>
      <c r="PHI133" s="19"/>
      <c r="PHJ133" s="19"/>
      <c r="PHK133" s="19"/>
      <c r="PHL133" s="19"/>
      <c r="PHM133" s="19"/>
      <c r="PHN133" s="19"/>
      <c r="PHO133" s="19"/>
      <c r="PHP133" s="19"/>
      <c r="PHQ133" s="19"/>
      <c r="PHR133" s="19"/>
      <c r="PHS133" s="19"/>
      <c r="PHT133" s="19"/>
      <c r="PHU133" s="19"/>
      <c r="PHV133" s="19"/>
      <c r="PHW133" s="19"/>
      <c r="PHX133" s="19"/>
      <c r="PHY133" s="19"/>
      <c r="PHZ133" s="19"/>
      <c r="PIA133" s="19"/>
      <c r="PIB133" s="19"/>
      <c r="PIC133" s="19"/>
      <c r="PID133" s="19"/>
      <c r="PIE133" s="19"/>
      <c r="PIF133" s="19"/>
      <c r="PIG133" s="19"/>
      <c r="PIH133" s="19"/>
      <c r="PII133" s="19"/>
      <c r="PIJ133" s="19"/>
      <c r="PIK133" s="19"/>
      <c r="PIL133" s="19"/>
      <c r="PIM133" s="19"/>
      <c r="PIN133" s="19"/>
      <c r="PIO133" s="19"/>
      <c r="PIP133" s="19"/>
      <c r="PIQ133" s="19"/>
      <c r="PIR133" s="19"/>
      <c r="PIS133" s="19"/>
      <c r="PIT133" s="19"/>
      <c r="PIU133" s="19"/>
      <c r="PIV133" s="19"/>
      <c r="PIW133" s="19"/>
      <c r="PIX133" s="19"/>
      <c r="PIY133" s="19"/>
      <c r="PIZ133" s="19"/>
      <c r="PJA133" s="19"/>
      <c r="PJB133" s="19"/>
      <c r="PJC133" s="19"/>
      <c r="PJD133" s="19"/>
      <c r="PJE133" s="19"/>
      <c r="PJF133" s="19"/>
      <c r="PJG133" s="19"/>
      <c r="PJH133" s="19"/>
      <c r="PJI133" s="19"/>
      <c r="PJJ133" s="19"/>
      <c r="PJK133" s="19"/>
      <c r="PJL133" s="19"/>
      <c r="PJM133" s="19"/>
      <c r="PJN133" s="19"/>
      <c r="PJO133" s="19"/>
      <c r="PJP133" s="19"/>
      <c r="PJQ133" s="19"/>
      <c r="PJR133" s="19"/>
      <c r="PJS133" s="19"/>
      <c r="PJT133" s="19"/>
      <c r="PJU133" s="19"/>
      <c r="PJV133" s="19"/>
      <c r="PJW133" s="19"/>
      <c r="PJX133" s="19"/>
      <c r="PJY133" s="19"/>
      <c r="PJZ133" s="19"/>
      <c r="PKA133" s="19"/>
      <c r="PKB133" s="19"/>
      <c r="PKC133" s="19"/>
      <c r="PKD133" s="19"/>
      <c r="PKE133" s="19"/>
      <c r="PKF133" s="19"/>
      <c r="PKG133" s="19"/>
      <c r="PKH133" s="19"/>
      <c r="PKI133" s="19"/>
      <c r="PKJ133" s="19"/>
      <c r="PKK133" s="19"/>
      <c r="PKL133" s="19"/>
      <c r="PKM133" s="19"/>
      <c r="PKN133" s="19"/>
      <c r="PKO133" s="19"/>
      <c r="PKP133" s="19"/>
      <c r="PKQ133" s="19"/>
      <c r="PKR133" s="19"/>
      <c r="PKS133" s="19"/>
      <c r="PKT133" s="19"/>
      <c r="PKU133" s="19"/>
      <c r="PKV133" s="19"/>
      <c r="PKW133" s="19"/>
      <c r="PKX133" s="19"/>
      <c r="PKY133" s="19"/>
      <c r="PKZ133" s="19"/>
      <c r="PLA133" s="19"/>
      <c r="PLB133" s="19"/>
      <c r="PLC133" s="19"/>
      <c r="PLD133" s="19"/>
      <c r="PLE133" s="19"/>
      <c r="PLF133" s="19"/>
      <c r="PLG133" s="19"/>
      <c r="PLH133" s="19"/>
      <c r="PLI133" s="19"/>
      <c r="PLJ133" s="19"/>
      <c r="PLK133" s="19"/>
      <c r="PLL133" s="19"/>
      <c r="PLM133" s="19"/>
      <c r="PLN133" s="19"/>
      <c r="PLO133" s="19"/>
      <c r="PLP133" s="19"/>
      <c r="PLQ133" s="19"/>
      <c r="PLR133" s="19"/>
      <c r="PLS133" s="19"/>
      <c r="PLT133" s="19"/>
      <c r="PLU133" s="19"/>
      <c r="PLV133" s="19"/>
      <c r="PLW133" s="19"/>
      <c r="PLX133" s="19"/>
      <c r="PLY133" s="19"/>
      <c r="PLZ133" s="19"/>
      <c r="PMA133" s="19"/>
      <c r="PMB133" s="19"/>
      <c r="PMC133" s="19"/>
      <c r="PMD133" s="19"/>
      <c r="PME133" s="19"/>
      <c r="PMF133" s="19"/>
      <c r="PMG133" s="19"/>
      <c r="PMH133" s="19"/>
      <c r="PMI133" s="19"/>
      <c r="PMJ133" s="19"/>
      <c r="PMK133" s="19"/>
      <c r="PML133" s="19"/>
      <c r="PMM133" s="19"/>
      <c r="PMN133" s="19"/>
      <c r="PMO133" s="19"/>
      <c r="PMP133" s="19"/>
      <c r="PMQ133" s="19"/>
      <c r="PMR133" s="19"/>
      <c r="PMS133" s="19"/>
      <c r="PMT133" s="19"/>
      <c r="PMU133" s="19"/>
      <c r="PMV133" s="19"/>
      <c r="PMW133" s="19"/>
      <c r="PMX133" s="19"/>
      <c r="PMY133" s="19"/>
      <c r="PMZ133" s="19"/>
      <c r="PNA133" s="19"/>
      <c r="PNB133" s="19"/>
      <c r="PNC133" s="19"/>
      <c r="PND133" s="19"/>
      <c r="PNE133" s="19"/>
      <c r="PNF133" s="19"/>
      <c r="PNG133" s="19"/>
      <c r="PNH133" s="19"/>
      <c r="PNI133" s="19"/>
      <c r="PNJ133" s="19"/>
      <c r="PNK133" s="19"/>
      <c r="PNL133" s="19"/>
      <c r="PNM133" s="19"/>
      <c r="PNN133" s="19"/>
      <c r="PNO133" s="19"/>
      <c r="PNP133" s="19"/>
      <c r="PNQ133" s="19"/>
      <c r="PNR133" s="19"/>
      <c r="PNS133" s="19"/>
      <c r="PNT133" s="19"/>
      <c r="PNU133" s="19"/>
      <c r="PNV133" s="19"/>
      <c r="PNW133" s="19"/>
      <c r="PNX133" s="19"/>
      <c r="PNY133" s="19"/>
      <c r="PNZ133" s="19"/>
      <c r="POA133" s="19"/>
      <c r="POB133" s="19"/>
      <c r="POC133" s="19"/>
      <c r="POD133" s="19"/>
      <c r="POE133" s="19"/>
      <c r="POF133" s="19"/>
      <c r="POG133" s="19"/>
      <c r="POH133" s="19"/>
      <c r="POI133" s="19"/>
      <c r="POJ133" s="19"/>
      <c r="POK133" s="19"/>
      <c r="POL133" s="19"/>
      <c r="POM133" s="19"/>
      <c r="PON133" s="19"/>
      <c r="POO133" s="19"/>
      <c r="POP133" s="19"/>
      <c r="POQ133" s="19"/>
      <c r="POR133" s="19"/>
      <c r="POS133" s="19"/>
      <c r="POT133" s="19"/>
      <c r="POU133" s="19"/>
      <c r="POV133" s="19"/>
      <c r="POW133" s="19"/>
      <c r="POX133" s="19"/>
      <c r="POY133" s="19"/>
      <c r="POZ133" s="19"/>
      <c r="PPA133" s="19"/>
      <c r="PPB133" s="19"/>
      <c r="PPC133" s="19"/>
      <c r="PPD133" s="19"/>
      <c r="PPE133" s="19"/>
      <c r="PPF133" s="19"/>
      <c r="PPG133" s="19"/>
      <c r="PPH133" s="19"/>
      <c r="PPI133" s="19"/>
      <c r="PPJ133" s="19"/>
      <c r="PPK133" s="19"/>
      <c r="PPL133" s="19"/>
      <c r="PPM133" s="19"/>
      <c r="PPN133" s="19"/>
      <c r="PPO133" s="19"/>
      <c r="PPP133" s="19"/>
      <c r="PPQ133" s="19"/>
      <c r="PPR133" s="19"/>
      <c r="PPS133" s="19"/>
      <c r="PPT133" s="19"/>
      <c r="PPU133" s="19"/>
      <c r="PPV133" s="19"/>
      <c r="PPW133" s="19"/>
      <c r="PPX133" s="19"/>
      <c r="PPY133" s="19"/>
      <c r="PPZ133" s="19"/>
      <c r="PQA133" s="19"/>
      <c r="PQB133" s="19"/>
      <c r="PQC133" s="19"/>
      <c r="PQD133" s="19"/>
      <c r="PQE133" s="19"/>
      <c r="PQF133" s="19"/>
      <c r="PQG133" s="19"/>
      <c r="PQH133" s="19"/>
      <c r="PQI133" s="19"/>
      <c r="PQJ133" s="19"/>
      <c r="PQK133" s="19"/>
      <c r="PQL133" s="19"/>
      <c r="PQM133" s="19"/>
      <c r="PQN133" s="19"/>
      <c r="PQO133" s="19"/>
      <c r="PQP133" s="19"/>
      <c r="PQQ133" s="19"/>
      <c r="PQR133" s="19"/>
      <c r="PQS133" s="19"/>
      <c r="PQT133" s="19"/>
      <c r="PQU133" s="19"/>
      <c r="PQV133" s="19"/>
      <c r="PQW133" s="19"/>
      <c r="PQX133" s="19"/>
      <c r="PQY133" s="19"/>
      <c r="PQZ133" s="19"/>
      <c r="PRA133" s="19"/>
      <c r="PRB133" s="19"/>
      <c r="PRC133" s="19"/>
      <c r="PRD133" s="19"/>
      <c r="PRE133" s="19"/>
      <c r="PRF133" s="19"/>
      <c r="PRG133" s="19"/>
      <c r="PRH133" s="19"/>
      <c r="PRI133" s="19"/>
      <c r="PRJ133" s="19"/>
      <c r="PRK133" s="19"/>
      <c r="PRL133" s="19"/>
      <c r="PRM133" s="19"/>
      <c r="PRN133" s="19"/>
      <c r="PRO133" s="19"/>
      <c r="PRP133" s="19"/>
      <c r="PRQ133" s="19"/>
      <c r="PRR133" s="19"/>
      <c r="PRS133" s="19"/>
      <c r="PRT133" s="19"/>
      <c r="PRU133" s="19"/>
      <c r="PRV133" s="19"/>
      <c r="PRW133" s="19"/>
      <c r="PRX133" s="19"/>
      <c r="PRY133" s="19"/>
      <c r="PRZ133" s="19"/>
      <c r="PSA133" s="19"/>
      <c r="PSB133" s="19"/>
      <c r="PSC133" s="19"/>
      <c r="PSD133" s="19"/>
      <c r="PSE133" s="19"/>
      <c r="PSF133" s="19"/>
      <c r="PSG133" s="19"/>
      <c r="PSH133" s="19"/>
      <c r="PSI133" s="19"/>
      <c r="PSJ133" s="19"/>
      <c r="PSK133" s="19"/>
      <c r="PSL133" s="19"/>
      <c r="PSM133" s="19"/>
      <c r="PSN133" s="19"/>
      <c r="PSO133" s="19"/>
      <c r="PSP133" s="19"/>
      <c r="PSQ133" s="19"/>
      <c r="PSR133" s="19"/>
      <c r="PSS133" s="19"/>
      <c r="PST133" s="19"/>
      <c r="PSU133" s="19"/>
      <c r="PSV133" s="19"/>
      <c r="PSW133" s="19"/>
      <c r="PSX133" s="19"/>
      <c r="PSY133" s="19"/>
      <c r="PSZ133" s="19"/>
      <c r="PTA133" s="19"/>
      <c r="PTB133" s="19"/>
      <c r="PTC133" s="19"/>
      <c r="PTD133" s="19"/>
      <c r="PTE133" s="19"/>
      <c r="PTF133" s="19"/>
      <c r="PTG133" s="19"/>
      <c r="PTH133" s="19"/>
      <c r="PTI133" s="19"/>
      <c r="PTJ133" s="19"/>
      <c r="PTK133" s="19"/>
      <c r="PTL133" s="19"/>
      <c r="PTM133" s="19"/>
      <c r="PTN133" s="19"/>
      <c r="PTO133" s="19"/>
      <c r="PTP133" s="19"/>
      <c r="PTQ133" s="19"/>
      <c r="PTR133" s="19"/>
      <c r="PTS133" s="19"/>
      <c r="PTT133" s="19"/>
      <c r="PTU133" s="19"/>
      <c r="PTV133" s="19"/>
      <c r="PTW133" s="19"/>
      <c r="PTX133" s="19"/>
      <c r="PTY133" s="19"/>
      <c r="PTZ133" s="19"/>
      <c r="PUA133" s="19"/>
      <c r="PUB133" s="19"/>
      <c r="PUC133" s="19"/>
      <c r="PUD133" s="19"/>
      <c r="PUE133" s="19"/>
      <c r="PUF133" s="19"/>
      <c r="PUG133" s="19"/>
      <c r="PUH133" s="19"/>
      <c r="PUI133" s="19"/>
      <c r="PUJ133" s="19"/>
      <c r="PUK133" s="19"/>
      <c r="PUL133" s="19"/>
      <c r="PUM133" s="19"/>
      <c r="PUN133" s="19"/>
      <c r="PUO133" s="19"/>
      <c r="PUP133" s="19"/>
      <c r="PUQ133" s="19"/>
      <c r="PUR133" s="19"/>
      <c r="PUS133" s="19"/>
      <c r="PUT133" s="19"/>
      <c r="PUU133" s="19"/>
      <c r="PUV133" s="19"/>
      <c r="PUW133" s="19"/>
      <c r="PUX133" s="19"/>
      <c r="PUY133" s="19"/>
      <c r="PUZ133" s="19"/>
      <c r="PVA133" s="19"/>
      <c r="PVB133" s="19"/>
      <c r="PVC133" s="19"/>
      <c r="PVD133" s="19"/>
      <c r="PVE133" s="19"/>
      <c r="PVF133" s="19"/>
      <c r="PVG133" s="19"/>
      <c r="PVH133" s="19"/>
      <c r="PVI133" s="19"/>
      <c r="PVJ133" s="19"/>
      <c r="PVK133" s="19"/>
      <c r="PVL133" s="19"/>
      <c r="PVM133" s="19"/>
      <c r="PVN133" s="19"/>
      <c r="PVO133" s="19"/>
      <c r="PVP133" s="19"/>
      <c r="PVQ133" s="19"/>
      <c r="PVR133" s="19"/>
      <c r="PVS133" s="19"/>
      <c r="PVT133" s="19"/>
      <c r="PVU133" s="19"/>
      <c r="PVV133" s="19"/>
      <c r="PVW133" s="19"/>
      <c r="PVX133" s="19"/>
      <c r="PVY133" s="19"/>
      <c r="PVZ133" s="19"/>
      <c r="PWA133" s="19"/>
      <c r="PWB133" s="19"/>
      <c r="PWC133" s="19"/>
      <c r="PWD133" s="19"/>
      <c r="PWE133" s="19"/>
      <c r="PWF133" s="19"/>
      <c r="PWG133" s="19"/>
      <c r="PWH133" s="19"/>
      <c r="PWI133" s="19"/>
      <c r="PWJ133" s="19"/>
      <c r="PWK133" s="19"/>
      <c r="PWL133" s="19"/>
      <c r="PWM133" s="19"/>
      <c r="PWN133" s="19"/>
      <c r="PWO133" s="19"/>
      <c r="PWP133" s="19"/>
      <c r="PWQ133" s="19"/>
      <c r="PWR133" s="19"/>
      <c r="PWS133" s="19"/>
      <c r="PWT133" s="19"/>
      <c r="PWU133" s="19"/>
      <c r="PWV133" s="19"/>
      <c r="PWW133" s="19"/>
      <c r="PWX133" s="19"/>
      <c r="PWY133" s="19"/>
      <c r="PWZ133" s="19"/>
      <c r="PXA133" s="19"/>
      <c r="PXB133" s="19"/>
      <c r="PXC133" s="19"/>
      <c r="PXD133" s="19"/>
      <c r="PXE133" s="19"/>
      <c r="PXF133" s="19"/>
      <c r="PXG133" s="19"/>
      <c r="PXH133" s="19"/>
      <c r="PXI133" s="19"/>
      <c r="PXJ133" s="19"/>
      <c r="PXK133" s="19"/>
      <c r="PXL133" s="19"/>
      <c r="PXM133" s="19"/>
      <c r="PXN133" s="19"/>
      <c r="PXO133" s="19"/>
      <c r="PXP133" s="19"/>
      <c r="PXQ133" s="19"/>
      <c r="PXR133" s="19"/>
      <c r="PXS133" s="19"/>
      <c r="PXT133" s="19"/>
      <c r="PXU133" s="19"/>
      <c r="PXV133" s="19"/>
      <c r="PXW133" s="19"/>
      <c r="PXX133" s="19"/>
      <c r="PXY133" s="19"/>
      <c r="PXZ133" s="19"/>
      <c r="PYA133" s="19"/>
      <c r="PYB133" s="19"/>
      <c r="PYC133" s="19"/>
      <c r="PYD133" s="19"/>
      <c r="PYE133" s="19"/>
      <c r="PYF133" s="19"/>
      <c r="PYG133" s="19"/>
      <c r="PYH133" s="19"/>
      <c r="PYI133" s="19"/>
      <c r="PYJ133" s="19"/>
      <c r="PYK133" s="19"/>
      <c r="PYL133" s="19"/>
      <c r="PYM133" s="19"/>
      <c r="PYN133" s="19"/>
      <c r="PYO133" s="19"/>
      <c r="PYP133" s="19"/>
      <c r="PYQ133" s="19"/>
      <c r="PYR133" s="19"/>
      <c r="PYS133" s="19"/>
      <c r="PYT133" s="19"/>
      <c r="PYU133" s="19"/>
      <c r="PYV133" s="19"/>
      <c r="PYW133" s="19"/>
      <c r="PYX133" s="19"/>
      <c r="PYY133" s="19"/>
      <c r="PYZ133" s="19"/>
      <c r="PZA133" s="19"/>
      <c r="PZB133" s="19"/>
      <c r="PZC133" s="19"/>
      <c r="PZD133" s="19"/>
      <c r="PZE133" s="19"/>
      <c r="PZF133" s="19"/>
      <c r="PZG133" s="19"/>
      <c r="PZH133" s="19"/>
      <c r="PZI133" s="19"/>
      <c r="PZJ133" s="19"/>
      <c r="PZK133" s="19"/>
      <c r="PZL133" s="19"/>
      <c r="PZM133" s="19"/>
      <c r="PZN133" s="19"/>
      <c r="PZO133" s="19"/>
      <c r="PZP133" s="19"/>
      <c r="PZQ133" s="19"/>
      <c r="PZR133" s="19"/>
      <c r="PZS133" s="19"/>
      <c r="PZT133" s="19"/>
      <c r="PZU133" s="19"/>
      <c r="PZV133" s="19"/>
      <c r="PZW133" s="19"/>
      <c r="PZX133" s="19"/>
      <c r="PZY133" s="19"/>
      <c r="PZZ133" s="19"/>
      <c r="QAA133" s="19"/>
      <c r="QAB133" s="19"/>
      <c r="QAC133" s="19"/>
      <c r="QAD133" s="19"/>
      <c r="QAE133" s="19"/>
      <c r="QAF133" s="19"/>
      <c r="QAG133" s="19"/>
      <c r="QAH133" s="19"/>
      <c r="QAI133" s="19"/>
      <c r="QAJ133" s="19"/>
      <c r="QAK133" s="19"/>
      <c r="QAL133" s="19"/>
      <c r="QAM133" s="19"/>
      <c r="QAN133" s="19"/>
      <c r="QAO133" s="19"/>
      <c r="QAP133" s="19"/>
      <c r="QAQ133" s="19"/>
      <c r="QAR133" s="19"/>
      <c r="QAS133" s="19"/>
      <c r="QAT133" s="19"/>
      <c r="QAU133" s="19"/>
      <c r="QAV133" s="19"/>
      <c r="QAW133" s="19"/>
      <c r="QAX133" s="19"/>
      <c r="QAY133" s="19"/>
      <c r="QAZ133" s="19"/>
      <c r="QBA133" s="19"/>
      <c r="QBB133" s="19"/>
      <c r="QBC133" s="19"/>
      <c r="QBD133" s="19"/>
      <c r="QBE133" s="19"/>
      <c r="QBF133" s="19"/>
      <c r="QBG133" s="19"/>
      <c r="QBH133" s="19"/>
      <c r="QBI133" s="19"/>
      <c r="QBJ133" s="19"/>
      <c r="QBK133" s="19"/>
      <c r="QBL133" s="19"/>
      <c r="QBM133" s="19"/>
      <c r="QBN133" s="19"/>
      <c r="QBO133" s="19"/>
      <c r="QBP133" s="19"/>
      <c r="QBQ133" s="19"/>
      <c r="QBR133" s="19"/>
      <c r="QBS133" s="19"/>
      <c r="QBT133" s="19"/>
      <c r="QBU133" s="19"/>
      <c r="QBV133" s="19"/>
      <c r="QBW133" s="19"/>
      <c r="QBX133" s="19"/>
      <c r="QBY133" s="19"/>
      <c r="QBZ133" s="19"/>
      <c r="QCA133" s="19"/>
      <c r="QCB133" s="19"/>
      <c r="QCC133" s="19"/>
      <c r="QCD133" s="19"/>
      <c r="QCE133" s="19"/>
      <c r="QCF133" s="19"/>
      <c r="QCG133" s="19"/>
      <c r="QCH133" s="19"/>
      <c r="QCI133" s="19"/>
      <c r="QCJ133" s="19"/>
      <c r="QCK133" s="19"/>
      <c r="QCL133" s="19"/>
      <c r="QCM133" s="19"/>
      <c r="QCN133" s="19"/>
      <c r="QCO133" s="19"/>
      <c r="QCP133" s="19"/>
      <c r="QCQ133" s="19"/>
      <c r="QCR133" s="19"/>
      <c r="QCS133" s="19"/>
      <c r="QCT133" s="19"/>
      <c r="QCU133" s="19"/>
      <c r="QCV133" s="19"/>
      <c r="QCW133" s="19"/>
      <c r="QCX133" s="19"/>
      <c r="QCY133" s="19"/>
      <c r="QCZ133" s="19"/>
      <c r="QDA133" s="19"/>
      <c r="QDB133" s="19"/>
      <c r="QDC133" s="19"/>
      <c r="QDD133" s="19"/>
      <c r="QDE133" s="19"/>
      <c r="QDF133" s="19"/>
      <c r="QDG133" s="19"/>
      <c r="QDH133" s="19"/>
      <c r="QDI133" s="19"/>
      <c r="QDJ133" s="19"/>
      <c r="QDK133" s="19"/>
      <c r="QDL133" s="19"/>
      <c r="QDM133" s="19"/>
      <c r="QDN133" s="19"/>
      <c r="QDO133" s="19"/>
      <c r="QDP133" s="19"/>
      <c r="QDQ133" s="19"/>
      <c r="QDR133" s="19"/>
      <c r="QDS133" s="19"/>
      <c r="QDT133" s="19"/>
      <c r="QDU133" s="19"/>
      <c r="QDV133" s="19"/>
      <c r="QDW133" s="19"/>
      <c r="QDX133" s="19"/>
      <c r="QDY133" s="19"/>
      <c r="QDZ133" s="19"/>
      <c r="QEA133" s="19"/>
      <c r="QEB133" s="19"/>
      <c r="QEC133" s="19"/>
      <c r="QED133" s="19"/>
      <c r="QEE133" s="19"/>
      <c r="QEF133" s="19"/>
      <c r="QEG133" s="19"/>
      <c r="QEH133" s="19"/>
      <c r="QEI133" s="19"/>
      <c r="QEJ133" s="19"/>
      <c r="QEK133" s="19"/>
      <c r="QEL133" s="19"/>
      <c r="QEM133" s="19"/>
      <c r="QEN133" s="19"/>
      <c r="QEO133" s="19"/>
      <c r="QEP133" s="19"/>
      <c r="QEQ133" s="19"/>
      <c r="QER133" s="19"/>
      <c r="QES133" s="19"/>
      <c r="QET133" s="19"/>
      <c r="QEU133" s="19"/>
      <c r="QEV133" s="19"/>
      <c r="QEW133" s="19"/>
      <c r="QEX133" s="19"/>
      <c r="QEY133" s="19"/>
      <c r="QEZ133" s="19"/>
      <c r="QFA133" s="19"/>
      <c r="QFB133" s="19"/>
      <c r="QFC133" s="19"/>
      <c r="QFD133" s="19"/>
      <c r="QFE133" s="19"/>
      <c r="QFF133" s="19"/>
      <c r="QFG133" s="19"/>
      <c r="QFH133" s="19"/>
      <c r="QFI133" s="19"/>
      <c r="QFJ133" s="19"/>
      <c r="QFK133" s="19"/>
      <c r="QFL133" s="19"/>
      <c r="QFM133" s="19"/>
      <c r="QFN133" s="19"/>
      <c r="QFO133" s="19"/>
      <c r="QFP133" s="19"/>
      <c r="QFQ133" s="19"/>
      <c r="QFR133" s="19"/>
      <c r="QFS133" s="19"/>
      <c r="QFT133" s="19"/>
      <c r="QFU133" s="19"/>
      <c r="QFV133" s="19"/>
      <c r="QFW133" s="19"/>
      <c r="QFX133" s="19"/>
      <c r="QFY133" s="19"/>
      <c r="QFZ133" s="19"/>
      <c r="QGA133" s="19"/>
      <c r="QGB133" s="19"/>
      <c r="QGC133" s="19"/>
      <c r="QGD133" s="19"/>
      <c r="QGE133" s="19"/>
      <c r="QGF133" s="19"/>
      <c r="QGG133" s="19"/>
      <c r="QGH133" s="19"/>
      <c r="QGI133" s="19"/>
      <c r="QGJ133" s="19"/>
      <c r="QGK133" s="19"/>
      <c r="QGL133" s="19"/>
      <c r="QGM133" s="19"/>
      <c r="QGN133" s="19"/>
      <c r="QGO133" s="19"/>
      <c r="QGP133" s="19"/>
      <c r="QGQ133" s="19"/>
      <c r="QGR133" s="19"/>
      <c r="QGS133" s="19"/>
      <c r="QGT133" s="19"/>
      <c r="QGU133" s="19"/>
      <c r="QGV133" s="19"/>
      <c r="QGW133" s="19"/>
      <c r="QGX133" s="19"/>
      <c r="QGY133" s="19"/>
      <c r="QGZ133" s="19"/>
      <c r="QHA133" s="19"/>
      <c r="QHB133" s="19"/>
      <c r="QHC133" s="19"/>
      <c r="QHD133" s="19"/>
      <c r="QHE133" s="19"/>
      <c r="QHF133" s="19"/>
      <c r="QHG133" s="19"/>
      <c r="QHH133" s="19"/>
      <c r="QHI133" s="19"/>
      <c r="QHJ133" s="19"/>
      <c r="QHK133" s="19"/>
      <c r="QHL133" s="19"/>
      <c r="QHM133" s="19"/>
      <c r="QHN133" s="19"/>
      <c r="QHO133" s="19"/>
      <c r="QHP133" s="19"/>
      <c r="QHQ133" s="19"/>
      <c r="QHR133" s="19"/>
      <c r="QHS133" s="19"/>
      <c r="QHT133" s="19"/>
      <c r="QHU133" s="19"/>
      <c r="QHV133" s="19"/>
      <c r="QHW133" s="19"/>
      <c r="QHX133" s="19"/>
      <c r="QHY133" s="19"/>
      <c r="QHZ133" s="19"/>
      <c r="QIA133" s="19"/>
      <c r="QIB133" s="19"/>
      <c r="QIC133" s="19"/>
      <c r="QID133" s="19"/>
      <c r="QIE133" s="19"/>
      <c r="QIF133" s="19"/>
      <c r="QIG133" s="19"/>
      <c r="QIH133" s="19"/>
      <c r="QII133" s="19"/>
      <c r="QIJ133" s="19"/>
      <c r="QIK133" s="19"/>
      <c r="QIL133" s="19"/>
      <c r="QIM133" s="19"/>
      <c r="QIN133" s="19"/>
      <c r="QIO133" s="19"/>
      <c r="QIP133" s="19"/>
      <c r="QIQ133" s="19"/>
      <c r="QIR133" s="19"/>
      <c r="QIS133" s="19"/>
      <c r="QIT133" s="19"/>
      <c r="QIU133" s="19"/>
      <c r="QIV133" s="19"/>
      <c r="QIW133" s="19"/>
      <c r="QIX133" s="19"/>
      <c r="QIY133" s="19"/>
      <c r="QIZ133" s="19"/>
      <c r="QJA133" s="19"/>
      <c r="QJB133" s="19"/>
      <c r="QJC133" s="19"/>
      <c r="QJD133" s="19"/>
      <c r="QJE133" s="19"/>
      <c r="QJF133" s="19"/>
      <c r="QJG133" s="19"/>
      <c r="QJH133" s="19"/>
      <c r="QJI133" s="19"/>
      <c r="QJJ133" s="19"/>
      <c r="QJK133" s="19"/>
      <c r="QJL133" s="19"/>
      <c r="QJM133" s="19"/>
      <c r="QJN133" s="19"/>
      <c r="QJO133" s="19"/>
      <c r="QJP133" s="19"/>
      <c r="QJQ133" s="19"/>
      <c r="QJR133" s="19"/>
      <c r="QJS133" s="19"/>
      <c r="QJT133" s="19"/>
      <c r="QJU133" s="19"/>
      <c r="QJV133" s="19"/>
      <c r="QJW133" s="19"/>
      <c r="QJX133" s="19"/>
      <c r="QJY133" s="19"/>
      <c r="QJZ133" s="19"/>
      <c r="QKA133" s="19"/>
      <c r="QKB133" s="19"/>
      <c r="QKC133" s="19"/>
      <c r="QKD133" s="19"/>
      <c r="QKE133" s="19"/>
      <c r="QKF133" s="19"/>
      <c r="QKG133" s="19"/>
      <c r="QKH133" s="19"/>
      <c r="QKI133" s="19"/>
      <c r="QKJ133" s="19"/>
      <c r="QKK133" s="19"/>
      <c r="QKL133" s="19"/>
      <c r="QKM133" s="19"/>
      <c r="QKN133" s="19"/>
      <c r="QKO133" s="19"/>
      <c r="QKP133" s="19"/>
      <c r="QKQ133" s="19"/>
      <c r="QKR133" s="19"/>
      <c r="QKS133" s="19"/>
      <c r="QKT133" s="19"/>
      <c r="QKU133" s="19"/>
      <c r="QKV133" s="19"/>
      <c r="QKW133" s="19"/>
      <c r="QKX133" s="19"/>
      <c r="QKY133" s="19"/>
      <c r="QKZ133" s="19"/>
      <c r="QLA133" s="19"/>
      <c r="QLB133" s="19"/>
      <c r="QLC133" s="19"/>
      <c r="QLD133" s="19"/>
      <c r="QLE133" s="19"/>
      <c r="QLF133" s="19"/>
      <c r="QLG133" s="19"/>
      <c r="QLH133" s="19"/>
      <c r="QLI133" s="19"/>
      <c r="QLJ133" s="19"/>
      <c r="QLK133" s="19"/>
      <c r="QLL133" s="19"/>
      <c r="QLM133" s="19"/>
      <c r="QLN133" s="19"/>
      <c r="QLO133" s="19"/>
      <c r="QLP133" s="19"/>
      <c r="QLQ133" s="19"/>
      <c r="QLR133" s="19"/>
      <c r="QLS133" s="19"/>
      <c r="QLT133" s="19"/>
      <c r="QLU133" s="19"/>
      <c r="QLV133" s="19"/>
      <c r="QLW133" s="19"/>
      <c r="QLX133" s="19"/>
      <c r="QLY133" s="19"/>
      <c r="QLZ133" s="19"/>
      <c r="QMA133" s="19"/>
      <c r="QMB133" s="19"/>
      <c r="QMC133" s="19"/>
      <c r="QMD133" s="19"/>
      <c r="QME133" s="19"/>
      <c r="QMF133" s="19"/>
      <c r="QMG133" s="19"/>
      <c r="QMH133" s="19"/>
      <c r="QMI133" s="19"/>
      <c r="QMJ133" s="19"/>
      <c r="QMK133" s="19"/>
      <c r="QML133" s="19"/>
      <c r="QMM133" s="19"/>
      <c r="QMN133" s="19"/>
      <c r="QMO133" s="19"/>
      <c r="QMP133" s="19"/>
      <c r="QMQ133" s="19"/>
      <c r="QMR133" s="19"/>
      <c r="QMS133" s="19"/>
      <c r="QMT133" s="19"/>
      <c r="QMU133" s="19"/>
      <c r="QMV133" s="19"/>
      <c r="QMW133" s="19"/>
      <c r="QMX133" s="19"/>
      <c r="QMY133" s="19"/>
      <c r="QMZ133" s="19"/>
      <c r="QNA133" s="19"/>
      <c r="QNB133" s="19"/>
      <c r="QNC133" s="19"/>
      <c r="QND133" s="19"/>
      <c r="QNE133" s="19"/>
      <c r="QNF133" s="19"/>
      <c r="QNG133" s="19"/>
      <c r="QNH133" s="19"/>
      <c r="QNI133" s="19"/>
      <c r="QNJ133" s="19"/>
      <c r="QNK133" s="19"/>
      <c r="QNL133" s="19"/>
      <c r="QNM133" s="19"/>
      <c r="QNN133" s="19"/>
      <c r="QNO133" s="19"/>
      <c r="QNP133" s="19"/>
      <c r="QNQ133" s="19"/>
      <c r="QNR133" s="19"/>
      <c r="QNS133" s="19"/>
      <c r="QNT133" s="19"/>
      <c r="QNU133" s="19"/>
      <c r="QNV133" s="19"/>
      <c r="QNW133" s="19"/>
      <c r="QNX133" s="19"/>
      <c r="QNY133" s="19"/>
      <c r="QNZ133" s="19"/>
      <c r="QOA133" s="19"/>
      <c r="QOB133" s="19"/>
      <c r="QOC133" s="19"/>
      <c r="QOD133" s="19"/>
      <c r="QOE133" s="19"/>
      <c r="QOF133" s="19"/>
      <c r="QOG133" s="19"/>
      <c r="QOH133" s="19"/>
      <c r="QOI133" s="19"/>
      <c r="QOJ133" s="19"/>
      <c r="QOK133" s="19"/>
      <c r="QOL133" s="19"/>
      <c r="QOM133" s="19"/>
      <c r="QON133" s="19"/>
      <c r="QOO133" s="19"/>
      <c r="QOP133" s="19"/>
      <c r="QOQ133" s="19"/>
      <c r="QOR133" s="19"/>
      <c r="QOS133" s="19"/>
      <c r="QOT133" s="19"/>
      <c r="QOU133" s="19"/>
      <c r="QOV133" s="19"/>
      <c r="QOW133" s="19"/>
      <c r="QOX133" s="19"/>
      <c r="QOY133" s="19"/>
      <c r="QOZ133" s="19"/>
      <c r="QPA133" s="19"/>
      <c r="QPB133" s="19"/>
      <c r="QPC133" s="19"/>
      <c r="QPD133" s="19"/>
      <c r="QPE133" s="19"/>
      <c r="QPF133" s="19"/>
      <c r="QPG133" s="19"/>
      <c r="QPH133" s="19"/>
      <c r="QPI133" s="19"/>
      <c r="QPJ133" s="19"/>
      <c r="QPK133" s="19"/>
      <c r="QPL133" s="19"/>
      <c r="QPM133" s="19"/>
      <c r="QPN133" s="19"/>
      <c r="QPO133" s="19"/>
      <c r="QPP133" s="19"/>
      <c r="QPQ133" s="19"/>
      <c r="QPR133" s="19"/>
      <c r="QPS133" s="19"/>
      <c r="QPT133" s="19"/>
      <c r="QPU133" s="19"/>
      <c r="QPV133" s="19"/>
      <c r="QPW133" s="19"/>
      <c r="QPX133" s="19"/>
      <c r="QPY133" s="19"/>
      <c r="QPZ133" s="19"/>
      <c r="QQA133" s="19"/>
      <c r="QQB133" s="19"/>
      <c r="QQC133" s="19"/>
      <c r="QQD133" s="19"/>
      <c r="QQE133" s="19"/>
      <c r="QQF133" s="19"/>
      <c r="QQG133" s="19"/>
      <c r="QQH133" s="19"/>
      <c r="QQI133" s="19"/>
      <c r="QQJ133" s="19"/>
      <c r="QQK133" s="19"/>
      <c r="QQL133" s="19"/>
      <c r="QQM133" s="19"/>
      <c r="QQN133" s="19"/>
      <c r="QQO133" s="19"/>
      <c r="QQP133" s="19"/>
      <c r="QQQ133" s="19"/>
      <c r="QQR133" s="19"/>
      <c r="QQS133" s="19"/>
      <c r="QQT133" s="19"/>
      <c r="QQU133" s="19"/>
      <c r="QQV133" s="19"/>
      <c r="QQW133" s="19"/>
      <c r="QQX133" s="19"/>
      <c r="QQY133" s="19"/>
      <c r="QQZ133" s="19"/>
      <c r="QRA133" s="19"/>
      <c r="QRB133" s="19"/>
      <c r="QRC133" s="19"/>
      <c r="QRD133" s="19"/>
      <c r="QRE133" s="19"/>
      <c r="QRF133" s="19"/>
      <c r="QRG133" s="19"/>
      <c r="QRH133" s="19"/>
      <c r="QRI133" s="19"/>
      <c r="QRJ133" s="19"/>
      <c r="QRK133" s="19"/>
      <c r="QRL133" s="19"/>
      <c r="QRM133" s="19"/>
      <c r="QRN133" s="19"/>
      <c r="QRO133" s="19"/>
      <c r="QRP133" s="19"/>
      <c r="QRQ133" s="19"/>
      <c r="QRR133" s="19"/>
      <c r="QRS133" s="19"/>
      <c r="QRT133" s="19"/>
      <c r="QRU133" s="19"/>
      <c r="QRV133" s="19"/>
      <c r="QRW133" s="19"/>
      <c r="QRX133" s="19"/>
      <c r="QRY133" s="19"/>
      <c r="QRZ133" s="19"/>
      <c r="QSA133" s="19"/>
      <c r="QSB133" s="19"/>
      <c r="QSC133" s="19"/>
      <c r="QSD133" s="19"/>
      <c r="QSE133" s="19"/>
      <c r="QSF133" s="19"/>
      <c r="QSG133" s="19"/>
      <c r="QSH133" s="19"/>
      <c r="QSI133" s="19"/>
      <c r="QSJ133" s="19"/>
      <c r="QSK133" s="19"/>
      <c r="QSL133" s="19"/>
      <c r="QSM133" s="19"/>
      <c r="QSN133" s="19"/>
      <c r="QSO133" s="19"/>
      <c r="QSP133" s="19"/>
      <c r="QSQ133" s="19"/>
      <c r="QSR133" s="19"/>
      <c r="QSS133" s="19"/>
      <c r="QST133" s="19"/>
      <c r="QSU133" s="19"/>
      <c r="QSV133" s="19"/>
      <c r="QSW133" s="19"/>
      <c r="QSX133" s="19"/>
      <c r="QSY133" s="19"/>
      <c r="QSZ133" s="19"/>
      <c r="QTA133" s="19"/>
      <c r="QTB133" s="19"/>
      <c r="QTC133" s="19"/>
      <c r="QTD133" s="19"/>
      <c r="QTE133" s="19"/>
      <c r="QTF133" s="19"/>
      <c r="QTG133" s="19"/>
      <c r="QTH133" s="19"/>
      <c r="QTI133" s="19"/>
      <c r="QTJ133" s="19"/>
      <c r="QTK133" s="19"/>
      <c r="QTL133" s="19"/>
      <c r="QTM133" s="19"/>
      <c r="QTN133" s="19"/>
      <c r="QTO133" s="19"/>
      <c r="QTP133" s="19"/>
      <c r="QTQ133" s="19"/>
      <c r="QTR133" s="19"/>
      <c r="QTS133" s="19"/>
      <c r="QTT133" s="19"/>
      <c r="QTU133" s="19"/>
      <c r="QTV133" s="19"/>
      <c r="QTW133" s="19"/>
      <c r="QTX133" s="19"/>
      <c r="QTY133" s="19"/>
      <c r="QTZ133" s="19"/>
      <c r="QUA133" s="19"/>
      <c r="QUB133" s="19"/>
      <c r="QUC133" s="19"/>
      <c r="QUD133" s="19"/>
      <c r="QUE133" s="19"/>
      <c r="QUF133" s="19"/>
      <c r="QUG133" s="19"/>
      <c r="QUH133" s="19"/>
      <c r="QUI133" s="19"/>
      <c r="QUJ133" s="19"/>
      <c r="QUK133" s="19"/>
      <c r="QUL133" s="19"/>
      <c r="QUM133" s="19"/>
      <c r="QUN133" s="19"/>
      <c r="QUO133" s="19"/>
      <c r="QUP133" s="19"/>
      <c r="QUQ133" s="19"/>
      <c r="QUR133" s="19"/>
      <c r="QUS133" s="19"/>
      <c r="QUT133" s="19"/>
      <c r="QUU133" s="19"/>
      <c r="QUV133" s="19"/>
      <c r="QUW133" s="19"/>
      <c r="QUX133" s="19"/>
      <c r="QUY133" s="19"/>
      <c r="QUZ133" s="19"/>
      <c r="QVA133" s="19"/>
      <c r="QVB133" s="19"/>
      <c r="QVC133" s="19"/>
      <c r="QVD133" s="19"/>
      <c r="QVE133" s="19"/>
      <c r="QVF133" s="19"/>
      <c r="QVG133" s="19"/>
      <c r="QVH133" s="19"/>
      <c r="QVI133" s="19"/>
      <c r="QVJ133" s="19"/>
      <c r="QVK133" s="19"/>
      <c r="QVL133" s="19"/>
      <c r="QVM133" s="19"/>
      <c r="QVN133" s="19"/>
      <c r="QVO133" s="19"/>
      <c r="QVP133" s="19"/>
      <c r="QVQ133" s="19"/>
      <c r="QVR133" s="19"/>
      <c r="QVS133" s="19"/>
      <c r="QVT133" s="19"/>
      <c r="QVU133" s="19"/>
      <c r="QVV133" s="19"/>
      <c r="QVW133" s="19"/>
      <c r="QVX133" s="19"/>
      <c r="QVY133" s="19"/>
      <c r="QVZ133" s="19"/>
      <c r="QWA133" s="19"/>
      <c r="QWB133" s="19"/>
      <c r="QWC133" s="19"/>
      <c r="QWD133" s="19"/>
      <c r="QWE133" s="19"/>
      <c r="QWF133" s="19"/>
      <c r="QWG133" s="19"/>
      <c r="QWH133" s="19"/>
      <c r="QWI133" s="19"/>
      <c r="QWJ133" s="19"/>
      <c r="QWK133" s="19"/>
      <c r="QWL133" s="19"/>
      <c r="QWM133" s="19"/>
      <c r="QWN133" s="19"/>
      <c r="QWO133" s="19"/>
      <c r="QWP133" s="19"/>
      <c r="QWQ133" s="19"/>
      <c r="QWR133" s="19"/>
      <c r="QWS133" s="19"/>
      <c r="QWT133" s="19"/>
      <c r="QWU133" s="19"/>
      <c r="QWV133" s="19"/>
      <c r="QWW133" s="19"/>
      <c r="QWX133" s="19"/>
      <c r="QWY133" s="19"/>
      <c r="QWZ133" s="19"/>
      <c r="QXA133" s="19"/>
      <c r="QXB133" s="19"/>
      <c r="QXC133" s="19"/>
      <c r="QXD133" s="19"/>
      <c r="QXE133" s="19"/>
      <c r="QXF133" s="19"/>
      <c r="QXG133" s="19"/>
      <c r="QXH133" s="19"/>
      <c r="QXI133" s="19"/>
      <c r="QXJ133" s="19"/>
      <c r="QXK133" s="19"/>
      <c r="QXL133" s="19"/>
      <c r="QXM133" s="19"/>
      <c r="QXN133" s="19"/>
      <c r="QXO133" s="19"/>
      <c r="QXP133" s="19"/>
      <c r="QXQ133" s="19"/>
      <c r="QXR133" s="19"/>
      <c r="QXS133" s="19"/>
      <c r="QXT133" s="19"/>
      <c r="QXU133" s="19"/>
      <c r="QXV133" s="19"/>
      <c r="QXW133" s="19"/>
      <c r="QXX133" s="19"/>
      <c r="QXY133" s="19"/>
      <c r="QXZ133" s="19"/>
      <c r="QYA133" s="19"/>
      <c r="QYB133" s="19"/>
      <c r="QYC133" s="19"/>
      <c r="QYD133" s="19"/>
      <c r="QYE133" s="19"/>
      <c r="QYF133" s="19"/>
      <c r="QYG133" s="19"/>
      <c r="QYH133" s="19"/>
      <c r="QYI133" s="19"/>
      <c r="QYJ133" s="19"/>
      <c r="QYK133" s="19"/>
      <c r="QYL133" s="19"/>
      <c r="QYM133" s="19"/>
      <c r="QYN133" s="19"/>
      <c r="QYO133" s="19"/>
      <c r="QYP133" s="19"/>
      <c r="QYQ133" s="19"/>
      <c r="QYR133" s="19"/>
      <c r="QYS133" s="19"/>
      <c r="QYT133" s="19"/>
      <c r="QYU133" s="19"/>
      <c r="QYV133" s="19"/>
      <c r="QYW133" s="19"/>
      <c r="QYX133" s="19"/>
      <c r="QYY133" s="19"/>
      <c r="QYZ133" s="19"/>
      <c r="QZA133" s="19"/>
      <c r="QZB133" s="19"/>
      <c r="QZC133" s="19"/>
      <c r="QZD133" s="19"/>
      <c r="QZE133" s="19"/>
      <c r="QZF133" s="19"/>
      <c r="QZG133" s="19"/>
      <c r="QZH133" s="19"/>
      <c r="QZI133" s="19"/>
      <c r="QZJ133" s="19"/>
      <c r="QZK133" s="19"/>
      <c r="QZL133" s="19"/>
      <c r="QZM133" s="19"/>
      <c r="QZN133" s="19"/>
      <c r="QZO133" s="19"/>
      <c r="QZP133" s="19"/>
      <c r="QZQ133" s="19"/>
      <c r="QZR133" s="19"/>
      <c r="QZS133" s="19"/>
      <c r="QZT133" s="19"/>
      <c r="QZU133" s="19"/>
      <c r="QZV133" s="19"/>
      <c r="QZW133" s="19"/>
      <c r="QZX133" s="19"/>
      <c r="QZY133" s="19"/>
      <c r="QZZ133" s="19"/>
      <c r="RAA133" s="19"/>
      <c r="RAB133" s="19"/>
      <c r="RAC133" s="19"/>
      <c r="RAD133" s="19"/>
      <c r="RAE133" s="19"/>
      <c r="RAF133" s="19"/>
      <c r="RAG133" s="19"/>
      <c r="RAH133" s="19"/>
      <c r="RAI133" s="19"/>
      <c r="RAJ133" s="19"/>
      <c r="RAK133" s="19"/>
      <c r="RAL133" s="19"/>
      <c r="RAM133" s="19"/>
      <c r="RAN133" s="19"/>
      <c r="RAO133" s="19"/>
      <c r="RAP133" s="19"/>
      <c r="RAQ133" s="19"/>
      <c r="RAR133" s="19"/>
      <c r="RAS133" s="19"/>
      <c r="RAT133" s="19"/>
      <c r="RAU133" s="19"/>
      <c r="RAV133" s="19"/>
      <c r="RAW133" s="19"/>
      <c r="RAX133" s="19"/>
      <c r="RAY133" s="19"/>
      <c r="RAZ133" s="19"/>
      <c r="RBA133" s="19"/>
      <c r="RBB133" s="19"/>
      <c r="RBC133" s="19"/>
      <c r="RBD133" s="19"/>
      <c r="RBE133" s="19"/>
      <c r="RBF133" s="19"/>
      <c r="RBG133" s="19"/>
      <c r="RBH133" s="19"/>
      <c r="RBI133" s="19"/>
      <c r="RBJ133" s="19"/>
      <c r="RBK133" s="19"/>
      <c r="RBL133" s="19"/>
      <c r="RBM133" s="19"/>
      <c r="RBN133" s="19"/>
      <c r="RBO133" s="19"/>
      <c r="RBP133" s="19"/>
      <c r="RBQ133" s="19"/>
      <c r="RBR133" s="19"/>
      <c r="RBS133" s="19"/>
      <c r="RBT133" s="19"/>
      <c r="RBU133" s="19"/>
      <c r="RBV133" s="19"/>
      <c r="RBW133" s="19"/>
      <c r="RBX133" s="19"/>
      <c r="RBY133" s="19"/>
      <c r="RBZ133" s="19"/>
      <c r="RCA133" s="19"/>
      <c r="RCB133" s="19"/>
      <c r="RCC133" s="19"/>
      <c r="RCD133" s="19"/>
      <c r="RCE133" s="19"/>
      <c r="RCF133" s="19"/>
      <c r="RCG133" s="19"/>
      <c r="RCH133" s="19"/>
      <c r="RCI133" s="19"/>
      <c r="RCJ133" s="19"/>
      <c r="RCK133" s="19"/>
      <c r="RCL133" s="19"/>
      <c r="RCM133" s="19"/>
      <c r="RCN133" s="19"/>
      <c r="RCO133" s="19"/>
      <c r="RCP133" s="19"/>
      <c r="RCQ133" s="19"/>
      <c r="RCR133" s="19"/>
      <c r="RCS133" s="19"/>
      <c r="RCT133" s="19"/>
      <c r="RCU133" s="19"/>
      <c r="RCV133" s="19"/>
      <c r="RCW133" s="19"/>
      <c r="RCX133" s="19"/>
      <c r="RCY133" s="19"/>
      <c r="RCZ133" s="19"/>
      <c r="RDA133" s="19"/>
      <c r="RDB133" s="19"/>
      <c r="RDC133" s="19"/>
      <c r="RDD133" s="19"/>
      <c r="RDE133" s="19"/>
      <c r="RDF133" s="19"/>
      <c r="RDG133" s="19"/>
      <c r="RDH133" s="19"/>
      <c r="RDI133" s="19"/>
      <c r="RDJ133" s="19"/>
      <c r="RDK133" s="19"/>
      <c r="RDL133" s="19"/>
      <c r="RDM133" s="19"/>
      <c r="RDN133" s="19"/>
      <c r="RDO133" s="19"/>
      <c r="RDP133" s="19"/>
      <c r="RDQ133" s="19"/>
      <c r="RDR133" s="19"/>
      <c r="RDS133" s="19"/>
      <c r="RDT133" s="19"/>
      <c r="RDU133" s="19"/>
      <c r="RDV133" s="19"/>
      <c r="RDW133" s="19"/>
      <c r="RDX133" s="19"/>
      <c r="RDY133" s="19"/>
      <c r="RDZ133" s="19"/>
      <c r="REA133" s="19"/>
      <c r="REB133" s="19"/>
      <c r="REC133" s="19"/>
      <c r="RED133" s="19"/>
      <c r="REE133" s="19"/>
      <c r="REF133" s="19"/>
      <c r="REG133" s="19"/>
      <c r="REH133" s="19"/>
      <c r="REI133" s="19"/>
      <c r="REJ133" s="19"/>
      <c r="REK133" s="19"/>
      <c r="REL133" s="19"/>
      <c r="REM133" s="19"/>
      <c r="REN133" s="19"/>
      <c r="REO133" s="19"/>
      <c r="REP133" s="19"/>
      <c r="REQ133" s="19"/>
      <c r="RER133" s="19"/>
      <c r="RES133" s="19"/>
      <c r="RET133" s="19"/>
      <c r="REU133" s="19"/>
      <c r="REV133" s="19"/>
      <c r="REW133" s="19"/>
      <c r="REX133" s="19"/>
      <c r="REY133" s="19"/>
      <c r="REZ133" s="19"/>
      <c r="RFA133" s="19"/>
      <c r="RFB133" s="19"/>
      <c r="RFC133" s="19"/>
      <c r="RFD133" s="19"/>
      <c r="RFE133" s="19"/>
      <c r="RFF133" s="19"/>
      <c r="RFG133" s="19"/>
      <c r="RFH133" s="19"/>
      <c r="RFI133" s="19"/>
      <c r="RFJ133" s="19"/>
      <c r="RFK133" s="19"/>
      <c r="RFL133" s="19"/>
      <c r="RFM133" s="19"/>
      <c r="RFN133" s="19"/>
      <c r="RFO133" s="19"/>
      <c r="RFP133" s="19"/>
      <c r="RFQ133" s="19"/>
      <c r="RFR133" s="19"/>
      <c r="RFS133" s="19"/>
      <c r="RFT133" s="19"/>
      <c r="RFU133" s="19"/>
      <c r="RFV133" s="19"/>
      <c r="RFW133" s="19"/>
      <c r="RFX133" s="19"/>
      <c r="RFY133" s="19"/>
      <c r="RFZ133" s="19"/>
      <c r="RGA133" s="19"/>
      <c r="RGB133" s="19"/>
      <c r="RGC133" s="19"/>
      <c r="RGD133" s="19"/>
      <c r="RGE133" s="19"/>
      <c r="RGF133" s="19"/>
      <c r="RGG133" s="19"/>
      <c r="RGH133" s="19"/>
      <c r="RGI133" s="19"/>
      <c r="RGJ133" s="19"/>
      <c r="RGK133" s="19"/>
      <c r="RGL133" s="19"/>
      <c r="RGM133" s="19"/>
      <c r="RGN133" s="19"/>
      <c r="RGO133" s="19"/>
      <c r="RGP133" s="19"/>
      <c r="RGQ133" s="19"/>
      <c r="RGR133" s="19"/>
      <c r="RGS133" s="19"/>
      <c r="RGT133" s="19"/>
      <c r="RGU133" s="19"/>
      <c r="RGV133" s="19"/>
      <c r="RGW133" s="19"/>
      <c r="RGX133" s="19"/>
      <c r="RGY133" s="19"/>
      <c r="RGZ133" s="19"/>
      <c r="RHA133" s="19"/>
      <c r="RHB133" s="19"/>
      <c r="RHC133" s="19"/>
      <c r="RHD133" s="19"/>
      <c r="RHE133" s="19"/>
      <c r="RHF133" s="19"/>
      <c r="RHG133" s="19"/>
      <c r="RHH133" s="19"/>
      <c r="RHI133" s="19"/>
      <c r="RHJ133" s="19"/>
      <c r="RHK133" s="19"/>
      <c r="RHL133" s="19"/>
      <c r="RHM133" s="19"/>
      <c r="RHN133" s="19"/>
      <c r="RHO133" s="19"/>
      <c r="RHP133" s="19"/>
      <c r="RHQ133" s="19"/>
      <c r="RHR133" s="19"/>
      <c r="RHS133" s="19"/>
      <c r="RHT133" s="19"/>
      <c r="RHU133" s="19"/>
      <c r="RHV133" s="19"/>
      <c r="RHW133" s="19"/>
      <c r="RHX133" s="19"/>
      <c r="RHY133" s="19"/>
      <c r="RHZ133" s="19"/>
      <c r="RIA133" s="19"/>
      <c r="RIB133" s="19"/>
      <c r="RIC133" s="19"/>
      <c r="RID133" s="19"/>
      <c r="RIE133" s="19"/>
      <c r="RIF133" s="19"/>
      <c r="RIG133" s="19"/>
      <c r="RIH133" s="19"/>
      <c r="RII133" s="19"/>
      <c r="RIJ133" s="19"/>
      <c r="RIK133" s="19"/>
      <c r="RIL133" s="19"/>
      <c r="RIM133" s="19"/>
      <c r="RIN133" s="19"/>
      <c r="RIO133" s="19"/>
      <c r="RIP133" s="19"/>
      <c r="RIQ133" s="19"/>
      <c r="RIR133" s="19"/>
      <c r="RIS133" s="19"/>
      <c r="RIT133" s="19"/>
      <c r="RIU133" s="19"/>
      <c r="RIV133" s="19"/>
      <c r="RIW133" s="19"/>
      <c r="RIX133" s="19"/>
      <c r="RIY133" s="19"/>
      <c r="RIZ133" s="19"/>
      <c r="RJA133" s="19"/>
      <c r="RJB133" s="19"/>
      <c r="RJC133" s="19"/>
      <c r="RJD133" s="19"/>
      <c r="RJE133" s="19"/>
      <c r="RJF133" s="19"/>
      <c r="RJG133" s="19"/>
      <c r="RJH133" s="19"/>
      <c r="RJI133" s="19"/>
      <c r="RJJ133" s="19"/>
      <c r="RJK133" s="19"/>
      <c r="RJL133" s="19"/>
      <c r="RJM133" s="19"/>
      <c r="RJN133" s="19"/>
      <c r="RJO133" s="19"/>
      <c r="RJP133" s="19"/>
      <c r="RJQ133" s="19"/>
      <c r="RJR133" s="19"/>
      <c r="RJS133" s="19"/>
      <c r="RJT133" s="19"/>
      <c r="RJU133" s="19"/>
      <c r="RJV133" s="19"/>
      <c r="RJW133" s="19"/>
      <c r="RJX133" s="19"/>
      <c r="RJY133" s="19"/>
      <c r="RJZ133" s="19"/>
      <c r="RKA133" s="19"/>
      <c r="RKB133" s="19"/>
      <c r="RKC133" s="19"/>
      <c r="RKD133" s="19"/>
      <c r="RKE133" s="19"/>
      <c r="RKF133" s="19"/>
      <c r="RKG133" s="19"/>
      <c r="RKH133" s="19"/>
      <c r="RKI133" s="19"/>
      <c r="RKJ133" s="19"/>
      <c r="RKK133" s="19"/>
      <c r="RKL133" s="19"/>
      <c r="RKM133" s="19"/>
      <c r="RKN133" s="19"/>
      <c r="RKO133" s="19"/>
      <c r="RKP133" s="19"/>
      <c r="RKQ133" s="19"/>
      <c r="RKR133" s="19"/>
      <c r="RKS133" s="19"/>
      <c r="RKT133" s="19"/>
      <c r="RKU133" s="19"/>
      <c r="RKV133" s="19"/>
      <c r="RKW133" s="19"/>
      <c r="RKX133" s="19"/>
      <c r="RKY133" s="19"/>
      <c r="RKZ133" s="19"/>
      <c r="RLA133" s="19"/>
      <c r="RLB133" s="19"/>
      <c r="RLC133" s="19"/>
      <c r="RLD133" s="19"/>
      <c r="RLE133" s="19"/>
      <c r="RLF133" s="19"/>
      <c r="RLG133" s="19"/>
      <c r="RLH133" s="19"/>
      <c r="RLI133" s="19"/>
      <c r="RLJ133" s="19"/>
      <c r="RLK133" s="19"/>
      <c r="RLL133" s="19"/>
      <c r="RLM133" s="19"/>
      <c r="RLN133" s="19"/>
      <c r="RLO133" s="19"/>
      <c r="RLP133" s="19"/>
      <c r="RLQ133" s="19"/>
      <c r="RLR133" s="19"/>
      <c r="RLS133" s="19"/>
      <c r="RLT133" s="19"/>
      <c r="RLU133" s="19"/>
      <c r="RLV133" s="19"/>
      <c r="RLW133" s="19"/>
      <c r="RLX133" s="19"/>
      <c r="RLY133" s="19"/>
      <c r="RLZ133" s="19"/>
      <c r="RMA133" s="19"/>
      <c r="RMB133" s="19"/>
      <c r="RMC133" s="19"/>
      <c r="RMD133" s="19"/>
      <c r="RME133" s="19"/>
      <c r="RMF133" s="19"/>
      <c r="RMG133" s="19"/>
      <c r="RMH133" s="19"/>
      <c r="RMI133" s="19"/>
      <c r="RMJ133" s="19"/>
      <c r="RMK133" s="19"/>
      <c r="RML133" s="19"/>
      <c r="RMM133" s="19"/>
      <c r="RMN133" s="19"/>
      <c r="RMO133" s="19"/>
      <c r="RMP133" s="19"/>
      <c r="RMQ133" s="19"/>
      <c r="RMR133" s="19"/>
      <c r="RMS133" s="19"/>
      <c r="RMT133" s="19"/>
      <c r="RMU133" s="19"/>
      <c r="RMV133" s="19"/>
      <c r="RMW133" s="19"/>
      <c r="RMX133" s="19"/>
      <c r="RMY133" s="19"/>
      <c r="RMZ133" s="19"/>
      <c r="RNA133" s="19"/>
      <c r="RNB133" s="19"/>
      <c r="RNC133" s="19"/>
      <c r="RND133" s="19"/>
      <c r="RNE133" s="19"/>
      <c r="RNF133" s="19"/>
      <c r="RNG133" s="19"/>
      <c r="RNH133" s="19"/>
      <c r="RNI133" s="19"/>
      <c r="RNJ133" s="19"/>
      <c r="RNK133" s="19"/>
      <c r="RNL133" s="19"/>
      <c r="RNM133" s="19"/>
      <c r="RNN133" s="19"/>
      <c r="RNO133" s="19"/>
      <c r="RNP133" s="19"/>
      <c r="RNQ133" s="19"/>
      <c r="RNR133" s="19"/>
      <c r="RNS133" s="19"/>
      <c r="RNT133" s="19"/>
      <c r="RNU133" s="19"/>
      <c r="RNV133" s="19"/>
      <c r="RNW133" s="19"/>
      <c r="RNX133" s="19"/>
      <c r="RNY133" s="19"/>
      <c r="RNZ133" s="19"/>
      <c r="ROA133" s="19"/>
      <c r="ROB133" s="19"/>
      <c r="ROC133" s="19"/>
      <c r="ROD133" s="19"/>
      <c r="ROE133" s="19"/>
      <c r="ROF133" s="19"/>
      <c r="ROG133" s="19"/>
      <c r="ROH133" s="19"/>
      <c r="ROI133" s="19"/>
      <c r="ROJ133" s="19"/>
      <c r="ROK133" s="19"/>
      <c r="ROL133" s="19"/>
      <c r="ROM133" s="19"/>
      <c r="RON133" s="19"/>
      <c r="ROO133" s="19"/>
      <c r="ROP133" s="19"/>
      <c r="ROQ133" s="19"/>
      <c r="ROR133" s="19"/>
      <c r="ROS133" s="19"/>
      <c r="ROT133" s="19"/>
      <c r="ROU133" s="19"/>
      <c r="ROV133" s="19"/>
      <c r="ROW133" s="19"/>
      <c r="ROX133" s="19"/>
      <c r="ROY133" s="19"/>
      <c r="ROZ133" s="19"/>
      <c r="RPA133" s="19"/>
      <c r="RPB133" s="19"/>
      <c r="RPC133" s="19"/>
      <c r="RPD133" s="19"/>
      <c r="RPE133" s="19"/>
      <c r="RPF133" s="19"/>
      <c r="RPG133" s="19"/>
      <c r="RPH133" s="19"/>
      <c r="RPI133" s="19"/>
      <c r="RPJ133" s="19"/>
      <c r="RPK133" s="19"/>
      <c r="RPL133" s="19"/>
      <c r="RPM133" s="19"/>
      <c r="RPN133" s="19"/>
      <c r="RPO133" s="19"/>
      <c r="RPP133" s="19"/>
      <c r="RPQ133" s="19"/>
      <c r="RPR133" s="19"/>
      <c r="RPS133" s="19"/>
      <c r="RPT133" s="19"/>
      <c r="RPU133" s="19"/>
      <c r="RPV133" s="19"/>
      <c r="RPW133" s="19"/>
      <c r="RPX133" s="19"/>
      <c r="RPY133" s="19"/>
      <c r="RPZ133" s="19"/>
      <c r="RQA133" s="19"/>
      <c r="RQB133" s="19"/>
      <c r="RQC133" s="19"/>
      <c r="RQD133" s="19"/>
      <c r="RQE133" s="19"/>
      <c r="RQF133" s="19"/>
      <c r="RQG133" s="19"/>
      <c r="RQH133" s="19"/>
      <c r="RQI133" s="19"/>
      <c r="RQJ133" s="19"/>
      <c r="RQK133" s="19"/>
      <c r="RQL133" s="19"/>
      <c r="RQM133" s="19"/>
      <c r="RQN133" s="19"/>
      <c r="RQO133" s="19"/>
      <c r="RQP133" s="19"/>
      <c r="RQQ133" s="19"/>
      <c r="RQR133" s="19"/>
      <c r="RQS133" s="19"/>
      <c r="RQT133" s="19"/>
      <c r="RQU133" s="19"/>
      <c r="RQV133" s="19"/>
      <c r="RQW133" s="19"/>
      <c r="RQX133" s="19"/>
      <c r="RQY133" s="19"/>
      <c r="RQZ133" s="19"/>
      <c r="RRA133" s="19"/>
      <c r="RRB133" s="19"/>
      <c r="RRC133" s="19"/>
      <c r="RRD133" s="19"/>
      <c r="RRE133" s="19"/>
      <c r="RRF133" s="19"/>
      <c r="RRG133" s="19"/>
      <c r="RRH133" s="19"/>
      <c r="RRI133" s="19"/>
      <c r="RRJ133" s="19"/>
      <c r="RRK133" s="19"/>
      <c r="RRL133" s="19"/>
      <c r="RRM133" s="19"/>
      <c r="RRN133" s="19"/>
      <c r="RRO133" s="19"/>
      <c r="RRP133" s="19"/>
      <c r="RRQ133" s="19"/>
      <c r="RRR133" s="19"/>
      <c r="RRS133" s="19"/>
      <c r="RRT133" s="19"/>
      <c r="RRU133" s="19"/>
      <c r="RRV133" s="19"/>
      <c r="RRW133" s="19"/>
      <c r="RRX133" s="19"/>
      <c r="RRY133" s="19"/>
      <c r="RRZ133" s="19"/>
      <c r="RSA133" s="19"/>
      <c r="RSB133" s="19"/>
      <c r="RSC133" s="19"/>
      <c r="RSD133" s="19"/>
      <c r="RSE133" s="19"/>
      <c r="RSF133" s="19"/>
      <c r="RSG133" s="19"/>
      <c r="RSH133" s="19"/>
      <c r="RSI133" s="19"/>
      <c r="RSJ133" s="19"/>
      <c r="RSK133" s="19"/>
      <c r="RSL133" s="19"/>
      <c r="RSM133" s="19"/>
      <c r="RSN133" s="19"/>
      <c r="RSO133" s="19"/>
      <c r="RSP133" s="19"/>
      <c r="RSQ133" s="19"/>
      <c r="RSR133" s="19"/>
      <c r="RSS133" s="19"/>
      <c r="RST133" s="19"/>
      <c r="RSU133" s="19"/>
      <c r="RSV133" s="19"/>
      <c r="RSW133" s="19"/>
      <c r="RSX133" s="19"/>
      <c r="RSY133" s="19"/>
      <c r="RSZ133" s="19"/>
      <c r="RTA133" s="19"/>
      <c r="RTB133" s="19"/>
      <c r="RTC133" s="19"/>
      <c r="RTD133" s="19"/>
      <c r="RTE133" s="19"/>
      <c r="RTF133" s="19"/>
      <c r="RTG133" s="19"/>
      <c r="RTH133" s="19"/>
      <c r="RTI133" s="19"/>
      <c r="RTJ133" s="19"/>
      <c r="RTK133" s="19"/>
      <c r="RTL133" s="19"/>
      <c r="RTM133" s="19"/>
      <c r="RTN133" s="19"/>
      <c r="RTO133" s="19"/>
      <c r="RTP133" s="19"/>
      <c r="RTQ133" s="19"/>
      <c r="RTR133" s="19"/>
      <c r="RTS133" s="19"/>
      <c r="RTT133" s="19"/>
      <c r="RTU133" s="19"/>
      <c r="RTV133" s="19"/>
      <c r="RTW133" s="19"/>
      <c r="RTX133" s="19"/>
      <c r="RTY133" s="19"/>
      <c r="RTZ133" s="19"/>
      <c r="RUA133" s="19"/>
      <c r="RUB133" s="19"/>
      <c r="RUC133" s="19"/>
      <c r="RUD133" s="19"/>
      <c r="RUE133" s="19"/>
      <c r="RUF133" s="19"/>
      <c r="RUG133" s="19"/>
      <c r="RUH133" s="19"/>
      <c r="RUI133" s="19"/>
      <c r="RUJ133" s="19"/>
      <c r="RUK133" s="19"/>
      <c r="RUL133" s="19"/>
      <c r="RUM133" s="19"/>
      <c r="RUN133" s="19"/>
      <c r="RUO133" s="19"/>
      <c r="RUP133" s="19"/>
      <c r="RUQ133" s="19"/>
      <c r="RUR133" s="19"/>
      <c r="RUS133" s="19"/>
      <c r="RUT133" s="19"/>
      <c r="RUU133" s="19"/>
      <c r="RUV133" s="19"/>
      <c r="RUW133" s="19"/>
      <c r="RUX133" s="19"/>
      <c r="RUY133" s="19"/>
      <c r="RUZ133" s="19"/>
      <c r="RVA133" s="19"/>
      <c r="RVB133" s="19"/>
      <c r="RVC133" s="19"/>
      <c r="RVD133" s="19"/>
      <c r="RVE133" s="19"/>
      <c r="RVF133" s="19"/>
      <c r="RVG133" s="19"/>
      <c r="RVH133" s="19"/>
      <c r="RVI133" s="19"/>
      <c r="RVJ133" s="19"/>
      <c r="RVK133" s="19"/>
      <c r="RVL133" s="19"/>
      <c r="RVM133" s="19"/>
      <c r="RVN133" s="19"/>
      <c r="RVO133" s="19"/>
      <c r="RVP133" s="19"/>
      <c r="RVQ133" s="19"/>
      <c r="RVR133" s="19"/>
      <c r="RVS133" s="19"/>
      <c r="RVT133" s="19"/>
      <c r="RVU133" s="19"/>
      <c r="RVV133" s="19"/>
      <c r="RVW133" s="19"/>
      <c r="RVX133" s="19"/>
      <c r="RVY133" s="19"/>
      <c r="RVZ133" s="19"/>
      <c r="RWA133" s="19"/>
      <c r="RWB133" s="19"/>
      <c r="RWC133" s="19"/>
      <c r="RWD133" s="19"/>
      <c r="RWE133" s="19"/>
      <c r="RWF133" s="19"/>
      <c r="RWG133" s="19"/>
      <c r="RWH133" s="19"/>
      <c r="RWI133" s="19"/>
      <c r="RWJ133" s="19"/>
      <c r="RWK133" s="19"/>
      <c r="RWL133" s="19"/>
      <c r="RWM133" s="19"/>
      <c r="RWN133" s="19"/>
      <c r="RWO133" s="19"/>
      <c r="RWP133" s="19"/>
      <c r="RWQ133" s="19"/>
      <c r="RWR133" s="19"/>
      <c r="RWS133" s="19"/>
      <c r="RWT133" s="19"/>
      <c r="RWU133" s="19"/>
      <c r="RWV133" s="19"/>
      <c r="RWW133" s="19"/>
      <c r="RWX133" s="19"/>
      <c r="RWY133" s="19"/>
      <c r="RWZ133" s="19"/>
      <c r="RXA133" s="19"/>
      <c r="RXB133" s="19"/>
      <c r="RXC133" s="19"/>
      <c r="RXD133" s="19"/>
      <c r="RXE133" s="19"/>
      <c r="RXF133" s="19"/>
      <c r="RXG133" s="19"/>
      <c r="RXH133" s="19"/>
      <c r="RXI133" s="19"/>
      <c r="RXJ133" s="19"/>
      <c r="RXK133" s="19"/>
      <c r="RXL133" s="19"/>
      <c r="RXM133" s="19"/>
      <c r="RXN133" s="19"/>
      <c r="RXO133" s="19"/>
      <c r="RXP133" s="19"/>
      <c r="RXQ133" s="19"/>
      <c r="RXR133" s="19"/>
      <c r="RXS133" s="19"/>
      <c r="RXT133" s="19"/>
      <c r="RXU133" s="19"/>
      <c r="RXV133" s="19"/>
      <c r="RXW133" s="19"/>
      <c r="RXX133" s="19"/>
      <c r="RXY133" s="19"/>
      <c r="RXZ133" s="19"/>
      <c r="RYA133" s="19"/>
      <c r="RYB133" s="19"/>
      <c r="RYC133" s="19"/>
      <c r="RYD133" s="19"/>
      <c r="RYE133" s="19"/>
      <c r="RYF133" s="19"/>
      <c r="RYG133" s="19"/>
      <c r="RYH133" s="19"/>
      <c r="RYI133" s="19"/>
      <c r="RYJ133" s="19"/>
      <c r="RYK133" s="19"/>
      <c r="RYL133" s="19"/>
      <c r="RYM133" s="19"/>
      <c r="RYN133" s="19"/>
      <c r="RYO133" s="19"/>
      <c r="RYP133" s="19"/>
      <c r="RYQ133" s="19"/>
      <c r="RYR133" s="19"/>
      <c r="RYS133" s="19"/>
      <c r="RYT133" s="19"/>
      <c r="RYU133" s="19"/>
      <c r="RYV133" s="19"/>
      <c r="RYW133" s="19"/>
      <c r="RYX133" s="19"/>
      <c r="RYY133" s="19"/>
      <c r="RYZ133" s="19"/>
      <c r="RZA133" s="19"/>
      <c r="RZB133" s="19"/>
      <c r="RZC133" s="19"/>
      <c r="RZD133" s="19"/>
      <c r="RZE133" s="19"/>
      <c r="RZF133" s="19"/>
      <c r="RZG133" s="19"/>
      <c r="RZH133" s="19"/>
      <c r="RZI133" s="19"/>
      <c r="RZJ133" s="19"/>
      <c r="RZK133" s="19"/>
      <c r="RZL133" s="19"/>
      <c r="RZM133" s="19"/>
      <c r="RZN133" s="19"/>
      <c r="RZO133" s="19"/>
      <c r="RZP133" s="19"/>
      <c r="RZQ133" s="19"/>
      <c r="RZR133" s="19"/>
      <c r="RZS133" s="19"/>
      <c r="RZT133" s="19"/>
      <c r="RZU133" s="19"/>
      <c r="RZV133" s="19"/>
      <c r="RZW133" s="19"/>
      <c r="RZX133" s="19"/>
      <c r="RZY133" s="19"/>
      <c r="RZZ133" s="19"/>
      <c r="SAA133" s="19"/>
      <c r="SAB133" s="19"/>
      <c r="SAC133" s="19"/>
      <c r="SAD133" s="19"/>
      <c r="SAE133" s="19"/>
      <c r="SAF133" s="19"/>
      <c r="SAG133" s="19"/>
      <c r="SAH133" s="19"/>
      <c r="SAI133" s="19"/>
      <c r="SAJ133" s="19"/>
      <c r="SAK133" s="19"/>
      <c r="SAL133" s="19"/>
      <c r="SAM133" s="19"/>
      <c r="SAN133" s="19"/>
      <c r="SAO133" s="19"/>
      <c r="SAP133" s="19"/>
      <c r="SAQ133" s="19"/>
      <c r="SAR133" s="19"/>
      <c r="SAS133" s="19"/>
      <c r="SAT133" s="19"/>
      <c r="SAU133" s="19"/>
      <c r="SAV133" s="19"/>
      <c r="SAW133" s="19"/>
      <c r="SAX133" s="19"/>
      <c r="SAY133" s="19"/>
      <c r="SAZ133" s="19"/>
      <c r="SBA133" s="19"/>
      <c r="SBB133" s="19"/>
      <c r="SBC133" s="19"/>
      <c r="SBD133" s="19"/>
      <c r="SBE133" s="19"/>
      <c r="SBF133" s="19"/>
      <c r="SBG133" s="19"/>
      <c r="SBH133" s="19"/>
      <c r="SBI133" s="19"/>
      <c r="SBJ133" s="19"/>
      <c r="SBK133" s="19"/>
      <c r="SBL133" s="19"/>
      <c r="SBM133" s="19"/>
      <c r="SBN133" s="19"/>
      <c r="SBO133" s="19"/>
      <c r="SBP133" s="19"/>
      <c r="SBQ133" s="19"/>
      <c r="SBR133" s="19"/>
      <c r="SBS133" s="19"/>
      <c r="SBT133" s="19"/>
      <c r="SBU133" s="19"/>
      <c r="SBV133" s="19"/>
      <c r="SBW133" s="19"/>
      <c r="SBX133" s="19"/>
      <c r="SBY133" s="19"/>
      <c r="SBZ133" s="19"/>
      <c r="SCA133" s="19"/>
      <c r="SCB133" s="19"/>
      <c r="SCC133" s="19"/>
      <c r="SCD133" s="19"/>
      <c r="SCE133" s="19"/>
      <c r="SCF133" s="19"/>
      <c r="SCG133" s="19"/>
      <c r="SCH133" s="19"/>
      <c r="SCI133" s="19"/>
      <c r="SCJ133" s="19"/>
      <c r="SCK133" s="19"/>
      <c r="SCL133" s="19"/>
      <c r="SCM133" s="19"/>
      <c r="SCN133" s="19"/>
      <c r="SCO133" s="19"/>
      <c r="SCP133" s="19"/>
      <c r="SCQ133" s="19"/>
      <c r="SCR133" s="19"/>
      <c r="SCS133" s="19"/>
      <c r="SCT133" s="19"/>
      <c r="SCU133" s="19"/>
      <c r="SCV133" s="19"/>
      <c r="SCW133" s="19"/>
      <c r="SCX133" s="19"/>
      <c r="SCY133" s="19"/>
      <c r="SCZ133" s="19"/>
      <c r="SDA133" s="19"/>
      <c r="SDB133" s="19"/>
      <c r="SDC133" s="19"/>
      <c r="SDD133" s="19"/>
      <c r="SDE133" s="19"/>
      <c r="SDF133" s="19"/>
      <c r="SDG133" s="19"/>
      <c r="SDH133" s="19"/>
      <c r="SDI133" s="19"/>
      <c r="SDJ133" s="19"/>
      <c r="SDK133" s="19"/>
      <c r="SDL133" s="19"/>
      <c r="SDM133" s="19"/>
      <c r="SDN133" s="19"/>
      <c r="SDO133" s="19"/>
      <c r="SDP133" s="19"/>
      <c r="SDQ133" s="19"/>
      <c r="SDR133" s="19"/>
      <c r="SDS133" s="19"/>
      <c r="SDT133" s="19"/>
      <c r="SDU133" s="19"/>
      <c r="SDV133" s="19"/>
      <c r="SDW133" s="19"/>
      <c r="SDX133" s="19"/>
      <c r="SDY133" s="19"/>
      <c r="SDZ133" s="19"/>
      <c r="SEA133" s="19"/>
      <c r="SEB133" s="19"/>
      <c r="SEC133" s="19"/>
      <c r="SED133" s="19"/>
      <c r="SEE133" s="19"/>
      <c r="SEF133" s="19"/>
      <c r="SEG133" s="19"/>
      <c r="SEH133" s="19"/>
      <c r="SEI133" s="19"/>
      <c r="SEJ133" s="19"/>
      <c r="SEK133" s="19"/>
      <c r="SEL133" s="19"/>
      <c r="SEM133" s="19"/>
      <c r="SEN133" s="19"/>
      <c r="SEO133" s="19"/>
      <c r="SEP133" s="19"/>
      <c r="SEQ133" s="19"/>
      <c r="SER133" s="19"/>
      <c r="SES133" s="19"/>
      <c r="SET133" s="19"/>
      <c r="SEU133" s="19"/>
      <c r="SEV133" s="19"/>
      <c r="SEW133" s="19"/>
      <c r="SEX133" s="19"/>
      <c r="SEY133" s="19"/>
      <c r="SEZ133" s="19"/>
      <c r="SFA133" s="19"/>
      <c r="SFB133" s="19"/>
      <c r="SFC133" s="19"/>
      <c r="SFD133" s="19"/>
      <c r="SFE133" s="19"/>
      <c r="SFF133" s="19"/>
      <c r="SFG133" s="19"/>
      <c r="SFH133" s="19"/>
      <c r="SFI133" s="19"/>
      <c r="SFJ133" s="19"/>
      <c r="SFK133" s="19"/>
      <c r="SFL133" s="19"/>
      <c r="SFM133" s="19"/>
      <c r="SFN133" s="19"/>
      <c r="SFO133" s="19"/>
      <c r="SFP133" s="19"/>
      <c r="SFQ133" s="19"/>
      <c r="SFR133" s="19"/>
      <c r="SFS133" s="19"/>
      <c r="SFT133" s="19"/>
      <c r="SFU133" s="19"/>
      <c r="SFV133" s="19"/>
      <c r="SFW133" s="19"/>
      <c r="SFX133" s="19"/>
      <c r="SFY133" s="19"/>
      <c r="SFZ133" s="19"/>
      <c r="SGA133" s="19"/>
      <c r="SGB133" s="19"/>
      <c r="SGC133" s="19"/>
      <c r="SGD133" s="19"/>
      <c r="SGE133" s="19"/>
      <c r="SGF133" s="19"/>
      <c r="SGG133" s="19"/>
      <c r="SGH133" s="19"/>
      <c r="SGI133" s="19"/>
      <c r="SGJ133" s="19"/>
      <c r="SGK133" s="19"/>
      <c r="SGL133" s="19"/>
      <c r="SGM133" s="19"/>
      <c r="SGN133" s="19"/>
      <c r="SGO133" s="19"/>
      <c r="SGP133" s="19"/>
      <c r="SGQ133" s="19"/>
      <c r="SGR133" s="19"/>
      <c r="SGS133" s="19"/>
      <c r="SGT133" s="19"/>
      <c r="SGU133" s="19"/>
      <c r="SGV133" s="19"/>
      <c r="SGW133" s="19"/>
      <c r="SGX133" s="19"/>
      <c r="SGY133" s="19"/>
      <c r="SGZ133" s="19"/>
      <c r="SHA133" s="19"/>
      <c r="SHB133" s="19"/>
      <c r="SHC133" s="19"/>
      <c r="SHD133" s="19"/>
      <c r="SHE133" s="19"/>
      <c r="SHF133" s="19"/>
      <c r="SHG133" s="19"/>
      <c r="SHH133" s="19"/>
      <c r="SHI133" s="19"/>
      <c r="SHJ133" s="19"/>
      <c r="SHK133" s="19"/>
      <c r="SHL133" s="19"/>
      <c r="SHM133" s="19"/>
      <c r="SHN133" s="19"/>
      <c r="SHO133" s="19"/>
      <c r="SHP133" s="19"/>
      <c r="SHQ133" s="19"/>
      <c r="SHR133" s="19"/>
      <c r="SHS133" s="19"/>
      <c r="SHT133" s="19"/>
      <c r="SHU133" s="19"/>
      <c r="SHV133" s="19"/>
      <c r="SHW133" s="19"/>
      <c r="SHX133" s="19"/>
      <c r="SHY133" s="19"/>
      <c r="SHZ133" s="19"/>
      <c r="SIA133" s="19"/>
      <c r="SIB133" s="19"/>
      <c r="SIC133" s="19"/>
      <c r="SID133" s="19"/>
      <c r="SIE133" s="19"/>
      <c r="SIF133" s="19"/>
      <c r="SIG133" s="19"/>
      <c r="SIH133" s="19"/>
      <c r="SII133" s="19"/>
      <c r="SIJ133" s="19"/>
      <c r="SIK133" s="19"/>
      <c r="SIL133" s="19"/>
      <c r="SIM133" s="19"/>
      <c r="SIN133" s="19"/>
      <c r="SIO133" s="19"/>
      <c r="SIP133" s="19"/>
      <c r="SIQ133" s="19"/>
      <c r="SIR133" s="19"/>
      <c r="SIS133" s="19"/>
      <c r="SIT133" s="19"/>
      <c r="SIU133" s="19"/>
      <c r="SIV133" s="19"/>
      <c r="SIW133" s="19"/>
      <c r="SIX133" s="19"/>
      <c r="SIY133" s="19"/>
      <c r="SIZ133" s="19"/>
      <c r="SJA133" s="19"/>
      <c r="SJB133" s="19"/>
      <c r="SJC133" s="19"/>
      <c r="SJD133" s="19"/>
      <c r="SJE133" s="19"/>
      <c r="SJF133" s="19"/>
      <c r="SJG133" s="19"/>
      <c r="SJH133" s="19"/>
      <c r="SJI133" s="19"/>
      <c r="SJJ133" s="19"/>
      <c r="SJK133" s="19"/>
      <c r="SJL133" s="19"/>
      <c r="SJM133" s="19"/>
      <c r="SJN133" s="19"/>
      <c r="SJO133" s="19"/>
      <c r="SJP133" s="19"/>
      <c r="SJQ133" s="19"/>
      <c r="SJR133" s="19"/>
      <c r="SJS133" s="19"/>
      <c r="SJT133" s="19"/>
      <c r="SJU133" s="19"/>
      <c r="SJV133" s="19"/>
      <c r="SJW133" s="19"/>
      <c r="SJX133" s="19"/>
      <c r="SJY133" s="19"/>
      <c r="SJZ133" s="19"/>
      <c r="SKA133" s="19"/>
      <c r="SKB133" s="19"/>
      <c r="SKC133" s="19"/>
      <c r="SKD133" s="19"/>
      <c r="SKE133" s="19"/>
      <c r="SKF133" s="19"/>
      <c r="SKG133" s="19"/>
      <c r="SKH133" s="19"/>
      <c r="SKI133" s="19"/>
      <c r="SKJ133" s="19"/>
      <c r="SKK133" s="19"/>
      <c r="SKL133" s="19"/>
      <c r="SKM133" s="19"/>
      <c r="SKN133" s="19"/>
      <c r="SKO133" s="19"/>
      <c r="SKP133" s="19"/>
      <c r="SKQ133" s="19"/>
      <c r="SKR133" s="19"/>
      <c r="SKS133" s="19"/>
      <c r="SKT133" s="19"/>
      <c r="SKU133" s="19"/>
      <c r="SKV133" s="19"/>
      <c r="SKW133" s="19"/>
      <c r="SKX133" s="19"/>
      <c r="SKY133" s="19"/>
      <c r="SKZ133" s="19"/>
      <c r="SLA133" s="19"/>
      <c r="SLB133" s="19"/>
      <c r="SLC133" s="19"/>
      <c r="SLD133" s="19"/>
      <c r="SLE133" s="19"/>
      <c r="SLF133" s="19"/>
      <c r="SLG133" s="19"/>
      <c r="SLH133" s="19"/>
      <c r="SLI133" s="19"/>
      <c r="SLJ133" s="19"/>
      <c r="SLK133" s="19"/>
      <c r="SLL133" s="19"/>
      <c r="SLM133" s="19"/>
      <c r="SLN133" s="19"/>
      <c r="SLO133" s="19"/>
      <c r="SLP133" s="19"/>
      <c r="SLQ133" s="19"/>
      <c r="SLR133" s="19"/>
      <c r="SLS133" s="19"/>
      <c r="SLT133" s="19"/>
      <c r="SLU133" s="19"/>
      <c r="SLV133" s="19"/>
      <c r="SLW133" s="19"/>
      <c r="SLX133" s="19"/>
      <c r="SLY133" s="19"/>
      <c r="SLZ133" s="19"/>
      <c r="SMA133" s="19"/>
      <c r="SMB133" s="19"/>
      <c r="SMC133" s="19"/>
      <c r="SMD133" s="19"/>
      <c r="SME133" s="19"/>
      <c r="SMF133" s="19"/>
      <c r="SMG133" s="19"/>
      <c r="SMH133" s="19"/>
      <c r="SMI133" s="19"/>
      <c r="SMJ133" s="19"/>
      <c r="SMK133" s="19"/>
      <c r="SML133" s="19"/>
      <c r="SMM133" s="19"/>
      <c r="SMN133" s="19"/>
      <c r="SMO133" s="19"/>
      <c r="SMP133" s="19"/>
      <c r="SMQ133" s="19"/>
      <c r="SMR133" s="19"/>
      <c r="SMS133" s="19"/>
      <c r="SMT133" s="19"/>
      <c r="SMU133" s="19"/>
      <c r="SMV133" s="19"/>
      <c r="SMW133" s="19"/>
      <c r="SMX133" s="19"/>
      <c r="SMY133" s="19"/>
      <c r="SMZ133" s="19"/>
      <c r="SNA133" s="19"/>
      <c r="SNB133" s="19"/>
      <c r="SNC133" s="19"/>
      <c r="SND133" s="19"/>
      <c r="SNE133" s="19"/>
      <c r="SNF133" s="19"/>
      <c r="SNG133" s="19"/>
      <c r="SNH133" s="19"/>
      <c r="SNI133" s="19"/>
      <c r="SNJ133" s="19"/>
      <c r="SNK133" s="19"/>
      <c r="SNL133" s="19"/>
      <c r="SNM133" s="19"/>
      <c r="SNN133" s="19"/>
      <c r="SNO133" s="19"/>
      <c r="SNP133" s="19"/>
      <c r="SNQ133" s="19"/>
      <c r="SNR133" s="19"/>
      <c r="SNS133" s="19"/>
      <c r="SNT133" s="19"/>
      <c r="SNU133" s="19"/>
      <c r="SNV133" s="19"/>
      <c r="SNW133" s="19"/>
      <c r="SNX133" s="19"/>
      <c r="SNY133" s="19"/>
      <c r="SNZ133" s="19"/>
      <c r="SOA133" s="19"/>
      <c r="SOB133" s="19"/>
      <c r="SOC133" s="19"/>
      <c r="SOD133" s="19"/>
      <c r="SOE133" s="19"/>
      <c r="SOF133" s="19"/>
      <c r="SOG133" s="19"/>
      <c r="SOH133" s="19"/>
      <c r="SOI133" s="19"/>
      <c r="SOJ133" s="19"/>
      <c r="SOK133" s="19"/>
      <c r="SOL133" s="19"/>
      <c r="SOM133" s="19"/>
      <c r="SON133" s="19"/>
      <c r="SOO133" s="19"/>
      <c r="SOP133" s="19"/>
      <c r="SOQ133" s="19"/>
      <c r="SOR133" s="19"/>
      <c r="SOS133" s="19"/>
      <c r="SOT133" s="19"/>
      <c r="SOU133" s="19"/>
      <c r="SOV133" s="19"/>
      <c r="SOW133" s="19"/>
      <c r="SOX133" s="19"/>
      <c r="SOY133" s="19"/>
      <c r="SOZ133" s="19"/>
      <c r="SPA133" s="19"/>
      <c r="SPB133" s="19"/>
      <c r="SPC133" s="19"/>
      <c r="SPD133" s="19"/>
      <c r="SPE133" s="19"/>
      <c r="SPF133" s="19"/>
      <c r="SPG133" s="19"/>
      <c r="SPH133" s="19"/>
      <c r="SPI133" s="19"/>
      <c r="SPJ133" s="19"/>
      <c r="SPK133" s="19"/>
      <c r="SPL133" s="19"/>
      <c r="SPM133" s="19"/>
      <c r="SPN133" s="19"/>
      <c r="SPO133" s="19"/>
      <c r="SPP133" s="19"/>
      <c r="SPQ133" s="19"/>
      <c r="SPR133" s="19"/>
      <c r="SPS133" s="19"/>
      <c r="SPT133" s="19"/>
      <c r="SPU133" s="19"/>
      <c r="SPV133" s="19"/>
      <c r="SPW133" s="19"/>
      <c r="SPX133" s="19"/>
      <c r="SPY133" s="19"/>
      <c r="SPZ133" s="19"/>
      <c r="SQA133" s="19"/>
      <c r="SQB133" s="19"/>
      <c r="SQC133" s="19"/>
      <c r="SQD133" s="19"/>
      <c r="SQE133" s="19"/>
      <c r="SQF133" s="19"/>
      <c r="SQG133" s="19"/>
      <c r="SQH133" s="19"/>
      <c r="SQI133" s="19"/>
      <c r="SQJ133" s="19"/>
      <c r="SQK133" s="19"/>
      <c r="SQL133" s="19"/>
      <c r="SQM133" s="19"/>
      <c r="SQN133" s="19"/>
      <c r="SQO133" s="19"/>
      <c r="SQP133" s="19"/>
      <c r="SQQ133" s="19"/>
      <c r="SQR133" s="19"/>
      <c r="SQS133" s="19"/>
      <c r="SQT133" s="19"/>
      <c r="SQU133" s="19"/>
      <c r="SQV133" s="19"/>
      <c r="SQW133" s="19"/>
      <c r="SQX133" s="19"/>
      <c r="SQY133" s="19"/>
      <c r="SQZ133" s="19"/>
      <c r="SRA133" s="19"/>
      <c r="SRB133" s="19"/>
      <c r="SRC133" s="19"/>
      <c r="SRD133" s="19"/>
      <c r="SRE133" s="19"/>
      <c r="SRF133" s="19"/>
      <c r="SRG133" s="19"/>
      <c r="SRH133" s="19"/>
      <c r="SRI133" s="19"/>
      <c r="SRJ133" s="19"/>
      <c r="SRK133" s="19"/>
      <c r="SRL133" s="19"/>
      <c r="SRM133" s="19"/>
      <c r="SRN133" s="19"/>
      <c r="SRO133" s="19"/>
      <c r="SRP133" s="19"/>
      <c r="SRQ133" s="19"/>
      <c r="SRR133" s="19"/>
      <c r="SRS133" s="19"/>
      <c r="SRT133" s="19"/>
      <c r="SRU133" s="19"/>
      <c r="SRV133" s="19"/>
      <c r="SRW133" s="19"/>
      <c r="SRX133" s="19"/>
      <c r="SRY133" s="19"/>
      <c r="SRZ133" s="19"/>
      <c r="SSA133" s="19"/>
      <c r="SSB133" s="19"/>
      <c r="SSC133" s="19"/>
      <c r="SSD133" s="19"/>
      <c r="SSE133" s="19"/>
      <c r="SSF133" s="19"/>
      <c r="SSG133" s="19"/>
      <c r="SSH133" s="19"/>
      <c r="SSI133" s="19"/>
      <c r="SSJ133" s="19"/>
      <c r="SSK133" s="19"/>
      <c r="SSL133" s="19"/>
      <c r="SSM133" s="19"/>
      <c r="SSN133" s="19"/>
      <c r="SSO133" s="19"/>
      <c r="SSP133" s="19"/>
      <c r="SSQ133" s="19"/>
      <c r="SSR133" s="19"/>
      <c r="SSS133" s="19"/>
      <c r="SST133" s="19"/>
      <c r="SSU133" s="19"/>
      <c r="SSV133" s="19"/>
      <c r="SSW133" s="19"/>
      <c r="SSX133" s="19"/>
      <c r="SSY133" s="19"/>
      <c r="SSZ133" s="19"/>
      <c r="STA133" s="19"/>
      <c r="STB133" s="19"/>
      <c r="STC133" s="19"/>
      <c r="STD133" s="19"/>
      <c r="STE133" s="19"/>
      <c r="STF133" s="19"/>
      <c r="STG133" s="19"/>
      <c r="STH133" s="19"/>
      <c r="STI133" s="19"/>
      <c r="STJ133" s="19"/>
      <c r="STK133" s="19"/>
      <c r="STL133" s="19"/>
      <c r="STM133" s="19"/>
      <c r="STN133" s="19"/>
      <c r="STO133" s="19"/>
      <c r="STP133" s="19"/>
      <c r="STQ133" s="19"/>
      <c r="STR133" s="19"/>
      <c r="STS133" s="19"/>
      <c r="STT133" s="19"/>
      <c r="STU133" s="19"/>
      <c r="STV133" s="19"/>
      <c r="STW133" s="19"/>
      <c r="STX133" s="19"/>
      <c r="STY133" s="19"/>
      <c r="STZ133" s="19"/>
      <c r="SUA133" s="19"/>
      <c r="SUB133" s="19"/>
      <c r="SUC133" s="19"/>
      <c r="SUD133" s="19"/>
      <c r="SUE133" s="19"/>
      <c r="SUF133" s="19"/>
      <c r="SUG133" s="19"/>
      <c r="SUH133" s="19"/>
      <c r="SUI133" s="19"/>
      <c r="SUJ133" s="19"/>
      <c r="SUK133" s="19"/>
      <c r="SUL133" s="19"/>
      <c r="SUM133" s="19"/>
      <c r="SUN133" s="19"/>
      <c r="SUO133" s="19"/>
      <c r="SUP133" s="19"/>
      <c r="SUQ133" s="19"/>
      <c r="SUR133" s="19"/>
      <c r="SUS133" s="19"/>
      <c r="SUT133" s="19"/>
      <c r="SUU133" s="19"/>
      <c r="SUV133" s="19"/>
      <c r="SUW133" s="19"/>
      <c r="SUX133" s="19"/>
      <c r="SUY133" s="19"/>
      <c r="SUZ133" s="19"/>
      <c r="SVA133" s="19"/>
      <c r="SVB133" s="19"/>
      <c r="SVC133" s="19"/>
      <c r="SVD133" s="19"/>
      <c r="SVE133" s="19"/>
      <c r="SVF133" s="19"/>
      <c r="SVG133" s="19"/>
      <c r="SVH133" s="19"/>
      <c r="SVI133" s="19"/>
      <c r="SVJ133" s="19"/>
      <c r="SVK133" s="19"/>
      <c r="SVL133" s="19"/>
      <c r="SVM133" s="19"/>
      <c r="SVN133" s="19"/>
      <c r="SVO133" s="19"/>
      <c r="SVP133" s="19"/>
      <c r="SVQ133" s="19"/>
      <c r="SVR133" s="19"/>
      <c r="SVS133" s="19"/>
      <c r="SVT133" s="19"/>
      <c r="SVU133" s="19"/>
      <c r="SVV133" s="19"/>
      <c r="SVW133" s="19"/>
      <c r="SVX133" s="19"/>
      <c r="SVY133" s="19"/>
      <c r="SVZ133" s="19"/>
      <c r="SWA133" s="19"/>
      <c r="SWB133" s="19"/>
      <c r="SWC133" s="19"/>
      <c r="SWD133" s="19"/>
      <c r="SWE133" s="19"/>
      <c r="SWF133" s="19"/>
      <c r="SWG133" s="19"/>
      <c r="SWH133" s="19"/>
      <c r="SWI133" s="19"/>
      <c r="SWJ133" s="19"/>
      <c r="SWK133" s="19"/>
      <c r="SWL133" s="19"/>
      <c r="SWM133" s="19"/>
      <c r="SWN133" s="19"/>
      <c r="SWO133" s="19"/>
      <c r="SWP133" s="19"/>
      <c r="SWQ133" s="19"/>
      <c r="SWR133" s="19"/>
      <c r="SWS133" s="19"/>
      <c r="SWT133" s="19"/>
      <c r="SWU133" s="19"/>
      <c r="SWV133" s="19"/>
      <c r="SWW133" s="19"/>
      <c r="SWX133" s="19"/>
      <c r="SWY133" s="19"/>
      <c r="SWZ133" s="19"/>
      <c r="SXA133" s="19"/>
      <c r="SXB133" s="19"/>
      <c r="SXC133" s="19"/>
      <c r="SXD133" s="19"/>
      <c r="SXE133" s="19"/>
      <c r="SXF133" s="19"/>
      <c r="SXG133" s="19"/>
      <c r="SXH133" s="19"/>
      <c r="SXI133" s="19"/>
      <c r="SXJ133" s="19"/>
      <c r="SXK133" s="19"/>
      <c r="SXL133" s="19"/>
      <c r="SXM133" s="19"/>
      <c r="SXN133" s="19"/>
      <c r="SXO133" s="19"/>
      <c r="SXP133" s="19"/>
      <c r="SXQ133" s="19"/>
      <c r="SXR133" s="19"/>
      <c r="SXS133" s="19"/>
      <c r="SXT133" s="19"/>
      <c r="SXU133" s="19"/>
      <c r="SXV133" s="19"/>
      <c r="SXW133" s="19"/>
      <c r="SXX133" s="19"/>
      <c r="SXY133" s="19"/>
      <c r="SXZ133" s="19"/>
      <c r="SYA133" s="19"/>
      <c r="SYB133" s="19"/>
      <c r="SYC133" s="19"/>
      <c r="SYD133" s="19"/>
      <c r="SYE133" s="19"/>
      <c r="SYF133" s="19"/>
      <c r="SYG133" s="19"/>
      <c r="SYH133" s="19"/>
      <c r="SYI133" s="19"/>
      <c r="SYJ133" s="19"/>
      <c r="SYK133" s="19"/>
      <c r="SYL133" s="19"/>
      <c r="SYM133" s="19"/>
      <c r="SYN133" s="19"/>
      <c r="SYO133" s="19"/>
      <c r="SYP133" s="19"/>
      <c r="SYQ133" s="19"/>
      <c r="SYR133" s="19"/>
      <c r="SYS133" s="19"/>
      <c r="SYT133" s="19"/>
      <c r="SYU133" s="19"/>
      <c r="SYV133" s="19"/>
      <c r="SYW133" s="19"/>
      <c r="SYX133" s="19"/>
      <c r="SYY133" s="19"/>
      <c r="SYZ133" s="19"/>
      <c r="SZA133" s="19"/>
      <c r="SZB133" s="19"/>
      <c r="SZC133" s="19"/>
      <c r="SZD133" s="19"/>
      <c r="SZE133" s="19"/>
      <c r="SZF133" s="19"/>
      <c r="SZG133" s="19"/>
      <c r="SZH133" s="19"/>
      <c r="SZI133" s="19"/>
      <c r="SZJ133" s="19"/>
      <c r="SZK133" s="19"/>
      <c r="SZL133" s="19"/>
      <c r="SZM133" s="19"/>
      <c r="SZN133" s="19"/>
      <c r="SZO133" s="19"/>
      <c r="SZP133" s="19"/>
      <c r="SZQ133" s="19"/>
      <c r="SZR133" s="19"/>
      <c r="SZS133" s="19"/>
      <c r="SZT133" s="19"/>
      <c r="SZU133" s="19"/>
      <c r="SZV133" s="19"/>
      <c r="SZW133" s="19"/>
      <c r="SZX133" s="19"/>
      <c r="SZY133" s="19"/>
      <c r="SZZ133" s="19"/>
      <c r="TAA133" s="19"/>
      <c r="TAB133" s="19"/>
      <c r="TAC133" s="19"/>
      <c r="TAD133" s="19"/>
      <c r="TAE133" s="19"/>
      <c r="TAF133" s="19"/>
      <c r="TAG133" s="19"/>
      <c r="TAH133" s="19"/>
      <c r="TAI133" s="19"/>
      <c r="TAJ133" s="19"/>
      <c r="TAK133" s="19"/>
      <c r="TAL133" s="19"/>
      <c r="TAM133" s="19"/>
      <c r="TAN133" s="19"/>
      <c r="TAO133" s="19"/>
      <c r="TAP133" s="19"/>
      <c r="TAQ133" s="19"/>
      <c r="TAR133" s="19"/>
      <c r="TAS133" s="19"/>
      <c r="TAT133" s="19"/>
      <c r="TAU133" s="19"/>
      <c r="TAV133" s="19"/>
      <c r="TAW133" s="19"/>
      <c r="TAX133" s="19"/>
      <c r="TAY133" s="19"/>
      <c r="TAZ133" s="19"/>
      <c r="TBA133" s="19"/>
      <c r="TBB133" s="19"/>
      <c r="TBC133" s="19"/>
      <c r="TBD133" s="19"/>
      <c r="TBE133" s="19"/>
      <c r="TBF133" s="19"/>
      <c r="TBG133" s="19"/>
      <c r="TBH133" s="19"/>
      <c r="TBI133" s="19"/>
      <c r="TBJ133" s="19"/>
      <c r="TBK133" s="19"/>
      <c r="TBL133" s="19"/>
      <c r="TBM133" s="19"/>
      <c r="TBN133" s="19"/>
      <c r="TBO133" s="19"/>
      <c r="TBP133" s="19"/>
      <c r="TBQ133" s="19"/>
      <c r="TBR133" s="19"/>
      <c r="TBS133" s="19"/>
      <c r="TBT133" s="19"/>
      <c r="TBU133" s="19"/>
      <c r="TBV133" s="19"/>
      <c r="TBW133" s="19"/>
      <c r="TBX133" s="19"/>
      <c r="TBY133" s="19"/>
      <c r="TBZ133" s="19"/>
      <c r="TCA133" s="19"/>
      <c r="TCB133" s="19"/>
      <c r="TCC133" s="19"/>
      <c r="TCD133" s="19"/>
      <c r="TCE133" s="19"/>
      <c r="TCF133" s="19"/>
      <c r="TCG133" s="19"/>
      <c r="TCH133" s="19"/>
      <c r="TCI133" s="19"/>
      <c r="TCJ133" s="19"/>
      <c r="TCK133" s="19"/>
      <c r="TCL133" s="19"/>
      <c r="TCM133" s="19"/>
      <c r="TCN133" s="19"/>
      <c r="TCO133" s="19"/>
      <c r="TCP133" s="19"/>
      <c r="TCQ133" s="19"/>
      <c r="TCR133" s="19"/>
      <c r="TCS133" s="19"/>
      <c r="TCT133" s="19"/>
      <c r="TCU133" s="19"/>
      <c r="TCV133" s="19"/>
      <c r="TCW133" s="19"/>
      <c r="TCX133" s="19"/>
      <c r="TCY133" s="19"/>
      <c r="TCZ133" s="19"/>
      <c r="TDA133" s="19"/>
      <c r="TDB133" s="19"/>
      <c r="TDC133" s="19"/>
      <c r="TDD133" s="19"/>
      <c r="TDE133" s="19"/>
      <c r="TDF133" s="19"/>
      <c r="TDG133" s="19"/>
      <c r="TDH133" s="19"/>
      <c r="TDI133" s="19"/>
      <c r="TDJ133" s="19"/>
      <c r="TDK133" s="19"/>
      <c r="TDL133" s="19"/>
      <c r="TDM133" s="19"/>
      <c r="TDN133" s="19"/>
      <c r="TDO133" s="19"/>
      <c r="TDP133" s="19"/>
      <c r="TDQ133" s="19"/>
      <c r="TDR133" s="19"/>
      <c r="TDS133" s="19"/>
      <c r="TDT133" s="19"/>
      <c r="TDU133" s="19"/>
      <c r="TDV133" s="19"/>
      <c r="TDW133" s="19"/>
      <c r="TDX133" s="19"/>
      <c r="TDY133" s="19"/>
      <c r="TDZ133" s="19"/>
      <c r="TEA133" s="19"/>
      <c r="TEB133" s="19"/>
      <c r="TEC133" s="19"/>
      <c r="TED133" s="19"/>
      <c r="TEE133" s="19"/>
      <c r="TEF133" s="19"/>
      <c r="TEG133" s="19"/>
      <c r="TEH133" s="19"/>
      <c r="TEI133" s="19"/>
      <c r="TEJ133" s="19"/>
      <c r="TEK133" s="19"/>
      <c r="TEL133" s="19"/>
      <c r="TEM133" s="19"/>
      <c r="TEN133" s="19"/>
      <c r="TEO133" s="19"/>
      <c r="TEP133" s="19"/>
      <c r="TEQ133" s="19"/>
      <c r="TER133" s="19"/>
      <c r="TES133" s="19"/>
      <c r="TET133" s="19"/>
      <c r="TEU133" s="19"/>
      <c r="TEV133" s="19"/>
      <c r="TEW133" s="19"/>
      <c r="TEX133" s="19"/>
      <c r="TEY133" s="19"/>
      <c r="TEZ133" s="19"/>
      <c r="TFA133" s="19"/>
      <c r="TFB133" s="19"/>
      <c r="TFC133" s="19"/>
      <c r="TFD133" s="19"/>
      <c r="TFE133" s="19"/>
      <c r="TFF133" s="19"/>
      <c r="TFG133" s="19"/>
      <c r="TFH133" s="19"/>
      <c r="TFI133" s="19"/>
      <c r="TFJ133" s="19"/>
      <c r="TFK133" s="19"/>
      <c r="TFL133" s="19"/>
      <c r="TFM133" s="19"/>
      <c r="TFN133" s="19"/>
      <c r="TFO133" s="19"/>
      <c r="TFP133" s="19"/>
      <c r="TFQ133" s="19"/>
      <c r="TFR133" s="19"/>
      <c r="TFS133" s="19"/>
      <c r="TFT133" s="19"/>
      <c r="TFU133" s="19"/>
      <c r="TFV133" s="19"/>
      <c r="TFW133" s="19"/>
      <c r="TFX133" s="19"/>
      <c r="TFY133" s="19"/>
      <c r="TFZ133" s="19"/>
      <c r="TGA133" s="19"/>
      <c r="TGB133" s="19"/>
      <c r="TGC133" s="19"/>
      <c r="TGD133" s="19"/>
      <c r="TGE133" s="19"/>
      <c r="TGF133" s="19"/>
      <c r="TGG133" s="19"/>
      <c r="TGH133" s="19"/>
      <c r="TGI133" s="19"/>
      <c r="TGJ133" s="19"/>
      <c r="TGK133" s="19"/>
      <c r="TGL133" s="19"/>
      <c r="TGM133" s="19"/>
      <c r="TGN133" s="19"/>
      <c r="TGO133" s="19"/>
      <c r="TGP133" s="19"/>
      <c r="TGQ133" s="19"/>
      <c r="TGR133" s="19"/>
      <c r="TGS133" s="19"/>
      <c r="TGT133" s="19"/>
      <c r="TGU133" s="19"/>
      <c r="TGV133" s="19"/>
      <c r="TGW133" s="19"/>
      <c r="TGX133" s="19"/>
      <c r="TGY133" s="19"/>
      <c r="TGZ133" s="19"/>
      <c r="THA133" s="19"/>
      <c r="THB133" s="19"/>
      <c r="THC133" s="19"/>
      <c r="THD133" s="19"/>
      <c r="THE133" s="19"/>
      <c r="THF133" s="19"/>
      <c r="THG133" s="19"/>
      <c r="THH133" s="19"/>
      <c r="THI133" s="19"/>
      <c r="THJ133" s="19"/>
      <c r="THK133" s="19"/>
      <c r="THL133" s="19"/>
      <c r="THM133" s="19"/>
      <c r="THN133" s="19"/>
      <c r="THO133" s="19"/>
      <c r="THP133" s="19"/>
      <c r="THQ133" s="19"/>
      <c r="THR133" s="19"/>
      <c r="THS133" s="19"/>
      <c r="THT133" s="19"/>
      <c r="THU133" s="19"/>
      <c r="THV133" s="19"/>
      <c r="THW133" s="19"/>
      <c r="THX133" s="19"/>
      <c r="THY133" s="19"/>
      <c r="THZ133" s="19"/>
      <c r="TIA133" s="19"/>
      <c r="TIB133" s="19"/>
      <c r="TIC133" s="19"/>
      <c r="TID133" s="19"/>
      <c r="TIE133" s="19"/>
      <c r="TIF133" s="19"/>
      <c r="TIG133" s="19"/>
      <c r="TIH133" s="19"/>
      <c r="TII133" s="19"/>
      <c r="TIJ133" s="19"/>
      <c r="TIK133" s="19"/>
      <c r="TIL133" s="19"/>
      <c r="TIM133" s="19"/>
      <c r="TIN133" s="19"/>
      <c r="TIO133" s="19"/>
      <c r="TIP133" s="19"/>
      <c r="TIQ133" s="19"/>
      <c r="TIR133" s="19"/>
      <c r="TIS133" s="19"/>
      <c r="TIT133" s="19"/>
      <c r="TIU133" s="19"/>
      <c r="TIV133" s="19"/>
      <c r="TIW133" s="19"/>
      <c r="TIX133" s="19"/>
      <c r="TIY133" s="19"/>
      <c r="TIZ133" s="19"/>
      <c r="TJA133" s="19"/>
      <c r="TJB133" s="19"/>
      <c r="TJC133" s="19"/>
      <c r="TJD133" s="19"/>
      <c r="TJE133" s="19"/>
      <c r="TJF133" s="19"/>
      <c r="TJG133" s="19"/>
      <c r="TJH133" s="19"/>
      <c r="TJI133" s="19"/>
      <c r="TJJ133" s="19"/>
      <c r="TJK133" s="19"/>
      <c r="TJL133" s="19"/>
      <c r="TJM133" s="19"/>
      <c r="TJN133" s="19"/>
      <c r="TJO133" s="19"/>
      <c r="TJP133" s="19"/>
      <c r="TJQ133" s="19"/>
      <c r="TJR133" s="19"/>
      <c r="TJS133" s="19"/>
      <c r="TJT133" s="19"/>
      <c r="TJU133" s="19"/>
      <c r="TJV133" s="19"/>
      <c r="TJW133" s="19"/>
      <c r="TJX133" s="19"/>
      <c r="TJY133" s="19"/>
      <c r="TJZ133" s="19"/>
      <c r="TKA133" s="19"/>
      <c r="TKB133" s="19"/>
      <c r="TKC133" s="19"/>
      <c r="TKD133" s="19"/>
      <c r="TKE133" s="19"/>
      <c r="TKF133" s="19"/>
      <c r="TKG133" s="19"/>
      <c r="TKH133" s="19"/>
      <c r="TKI133" s="19"/>
      <c r="TKJ133" s="19"/>
      <c r="TKK133" s="19"/>
      <c r="TKL133" s="19"/>
      <c r="TKM133" s="19"/>
      <c r="TKN133" s="19"/>
      <c r="TKO133" s="19"/>
      <c r="TKP133" s="19"/>
      <c r="TKQ133" s="19"/>
      <c r="TKR133" s="19"/>
      <c r="TKS133" s="19"/>
      <c r="TKT133" s="19"/>
      <c r="TKU133" s="19"/>
      <c r="TKV133" s="19"/>
      <c r="TKW133" s="19"/>
      <c r="TKX133" s="19"/>
      <c r="TKY133" s="19"/>
      <c r="TKZ133" s="19"/>
      <c r="TLA133" s="19"/>
      <c r="TLB133" s="19"/>
      <c r="TLC133" s="19"/>
      <c r="TLD133" s="19"/>
      <c r="TLE133" s="19"/>
      <c r="TLF133" s="19"/>
      <c r="TLG133" s="19"/>
      <c r="TLH133" s="19"/>
      <c r="TLI133" s="19"/>
      <c r="TLJ133" s="19"/>
      <c r="TLK133" s="19"/>
      <c r="TLL133" s="19"/>
      <c r="TLM133" s="19"/>
      <c r="TLN133" s="19"/>
      <c r="TLO133" s="19"/>
      <c r="TLP133" s="19"/>
      <c r="TLQ133" s="19"/>
      <c r="TLR133" s="19"/>
      <c r="TLS133" s="19"/>
      <c r="TLT133" s="19"/>
      <c r="TLU133" s="19"/>
      <c r="TLV133" s="19"/>
      <c r="TLW133" s="19"/>
      <c r="TLX133" s="19"/>
      <c r="TLY133" s="19"/>
      <c r="TLZ133" s="19"/>
      <c r="TMA133" s="19"/>
      <c r="TMB133" s="19"/>
      <c r="TMC133" s="19"/>
      <c r="TMD133" s="19"/>
      <c r="TME133" s="19"/>
      <c r="TMF133" s="19"/>
      <c r="TMG133" s="19"/>
      <c r="TMH133" s="19"/>
      <c r="TMI133" s="19"/>
      <c r="TMJ133" s="19"/>
      <c r="TMK133" s="19"/>
      <c r="TML133" s="19"/>
      <c r="TMM133" s="19"/>
      <c r="TMN133" s="19"/>
      <c r="TMO133" s="19"/>
      <c r="TMP133" s="19"/>
      <c r="TMQ133" s="19"/>
      <c r="TMR133" s="19"/>
      <c r="TMS133" s="19"/>
      <c r="TMT133" s="19"/>
      <c r="TMU133" s="19"/>
      <c r="TMV133" s="19"/>
      <c r="TMW133" s="19"/>
      <c r="TMX133" s="19"/>
      <c r="TMY133" s="19"/>
      <c r="TMZ133" s="19"/>
      <c r="TNA133" s="19"/>
      <c r="TNB133" s="19"/>
      <c r="TNC133" s="19"/>
      <c r="TND133" s="19"/>
      <c r="TNE133" s="19"/>
      <c r="TNF133" s="19"/>
      <c r="TNG133" s="19"/>
      <c r="TNH133" s="19"/>
      <c r="TNI133" s="19"/>
      <c r="TNJ133" s="19"/>
      <c r="TNK133" s="19"/>
      <c r="TNL133" s="19"/>
      <c r="TNM133" s="19"/>
      <c r="TNN133" s="19"/>
      <c r="TNO133" s="19"/>
      <c r="TNP133" s="19"/>
      <c r="TNQ133" s="19"/>
      <c r="TNR133" s="19"/>
      <c r="TNS133" s="19"/>
      <c r="TNT133" s="19"/>
      <c r="TNU133" s="19"/>
      <c r="TNV133" s="19"/>
      <c r="TNW133" s="19"/>
      <c r="TNX133" s="19"/>
      <c r="TNY133" s="19"/>
      <c r="TNZ133" s="19"/>
      <c r="TOA133" s="19"/>
      <c r="TOB133" s="19"/>
      <c r="TOC133" s="19"/>
      <c r="TOD133" s="19"/>
      <c r="TOE133" s="19"/>
      <c r="TOF133" s="19"/>
      <c r="TOG133" s="19"/>
      <c r="TOH133" s="19"/>
      <c r="TOI133" s="19"/>
      <c r="TOJ133" s="19"/>
      <c r="TOK133" s="19"/>
      <c r="TOL133" s="19"/>
      <c r="TOM133" s="19"/>
      <c r="TON133" s="19"/>
      <c r="TOO133" s="19"/>
      <c r="TOP133" s="19"/>
      <c r="TOQ133" s="19"/>
      <c r="TOR133" s="19"/>
      <c r="TOS133" s="19"/>
      <c r="TOT133" s="19"/>
      <c r="TOU133" s="19"/>
      <c r="TOV133" s="19"/>
      <c r="TOW133" s="19"/>
      <c r="TOX133" s="19"/>
      <c r="TOY133" s="19"/>
      <c r="TOZ133" s="19"/>
      <c r="TPA133" s="19"/>
      <c r="TPB133" s="19"/>
      <c r="TPC133" s="19"/>
      <c r="TPD133" s="19"/>
      <c r="TPE133" s="19"/>
      <c r="TPF133" s="19"/>
      <c r="TPG133" s="19"/>
      <c r="TPH133" s="19"/>
      <c r="TPI133" s="19"/>
      <c r="TPJ133" s="19"/>
      <c r="TPK133" s="19"/>
      <c r="TPL133" s="19"/>
      <c r="TPM133" s="19"/>
      <c r="TPN133" s="19"/>
      <c r="TPO133" s="19"/>
      <c r="TPP133" s="19"/>
      <c r="TPQ133" s="19"/>
      <c r="TPR133" s="19"/>
      <c r="TPS133" s="19"/>
      <c r="TPT133" s="19"/>
      <c r="TPU133" s="19"/>
      <c r="TPV133" s="19"/>
      <c r="TPW133" s="19"/>
      <c r="TPX133" s="19"/>
      <c r="TPY133" s="19"/>
      <c r="TPZ133" s="19"/>
      <c r="TQA133" s="19"/>
      <c r="TQB133" s="19"/>
      <c r="TQC133" s="19"/>
      <c r="TQD133" s="19"/>
      <c r="TQE133" s="19"/>
      <c r="TQF133" s="19"/>
      <c r="TQG133" s="19"/>
      <c r="TQH133" s="19"/>
      <c r="TQI133" s="19"/>
      <c r="TQJ133" s="19"/>
      <c r="TQK133" s="19"/>
      <c r="TQL133" s="19"/>
      <c r="TQM133" s="19"/>
      <c r="TQN133" s="19"/>
      <c r="TQO133" s="19"/>
      <c r="TQP133" s="19"/>
      <c r="TQQ133" s="19"/>
      <c r="TQR133" s="19"/>
      <c r="TQS133" s="19"/>
      <c r="TQT133" s="19"/>
      <c r="TQU133" s="19"/>
      <c r="TQV133" s="19"/>
      <c r="TQW133" s="19"/>
      <c r="TQX133" s="19"/>
      <c r="TQY133" s="19"/>
      <c r="TQZ133" s="19"/>
      <c r="TRA133" s="19"/>
      <c r="TRB133" s="19"/>
      <c r="TRC133" s="19"/>
      <c r="TRD133" s="19"/>
      <c r="TRE133" s="19"/>
      <c r="TRF133" s="19"/>
      <c r="TRG133" s="19"/>
      <c r="TRH133" s="19"/>
      <c r="TRI133" s="19"/>
      <c r="TRJ133" s="19"/>
      <c r="TRK133" s="19"/>
      <c r="TRL133" s="19"/>
      <c r="TRM133" s="19"/>
      <c r="TRN133" s="19"/>
      <c r="TRO133" s="19"/>
      <c r="TRP133" s="19"/>
      <c r="TRQ133" s="19"/>
      <c r="TRR133" s="19"/>
      <c r="TRS133" s="19"/>
      <c r="TRT133" s="19"/>
      <c r="TRU133" s="19"/>
      <c r="TRV133" s="19"/>
      <c r="TRW133" s="19"/>
      <c r="TRX133" s="19"/>
      <c r="TRY133" s="19"/>
      <c r="TRZ133" s="19"/>
      <c r="TSA133" s="19"/>
      <c r="TSB133" s="19"/>
      <c r="TSC133" s="19"/>
      <c r="TSD133" s="19"/>
      <c r="TSE133" s="19"/>
      <c r="TSF133" s="19"/>
      <c r="TSG133" s="19"/>
      <c r="TSH133" s="19"/>
      <c r="TSI133" s="19"/>
      <c r="TSJ133" s="19"/>
      <c r="TSK133" s="19"/>
      <c r="TSL133" s="19"/>
      <c r="TSM133" s="19"/>
      <c r="TSN133" s="19"/>
      <c r="TSO133" s="19"/>
      <c r="TSP133" s="19"/>
      <c r="TSQ133" s="19"/>
      <c r="TSR133" s="19"/>
      <c r="TSS133" s="19"/>
      <c r="TST133" s="19"/>
      <c r="TSU133" s="19"/>
      <c r="TSV133" s="19"/>
      <c r="TSW133" s="19"/>
      <c r="TSX133" s="19"/>
      <c r="TSY133" s="19"/>
      <c r="TSZ133" s="19"/>
      <c r="TTA133" s="19"/>
      <c r="TTB133" s="19"/>
      <c r="TTC133" s="19"/>
      <c r="TTD133" s="19"/>
      <c r="TTE133" s="19"/>
      <c r="TTF133" s="19"/>
      <c r="TTG133" s="19"/>
      <c r="TTH133" s="19"/>
      <c r="TTI133" s="19"/>
      <c r="TTJ133" s="19"/>
      <c r="TTK133" s="19"/>
      <c r="TTL133" s="19"/>
      <c r="TTM133" s="19"/>
      <c r="TTN133" s="19"/>
      <c r="TTO133" s="19"/>
      <c r="TTP133" s="19"/>
      <c r="TTQ133" s="19"/>
      <c r="TTR133" s="19"/>
      <c r="TTS133" s="19"/>
      <c r="TTT133" s="19"/>
      <c r="TTU133" s="19"/>
      <c r="TTV133" s="19"/>
      <c r="TTW133" s="19"/>
      <c r="TTX133" s="19"/>
      <c r="TTY133" s="19"/>
      <c r="TTZ133" s="19"/>
      <c r="TUA133" s="19"/>
      <c r="TUB133" s="19"/>
      <c r="TUC133" s="19"/>
      <c r="TUD133" s="19"/>
      <c r="TUE133" s="19"/>
      <c r="TUF133" s="19"/>
      <c r="TUG133" s="19"/>
      <c r="TUH133" s="19"/>
      <c r="TUI133" s="19"/>
      <c r="TUJ133" s="19"/>
      <c r="TUK133" s="19"/>
      <c r="TUL133" s="19"/>
      <c r="TUM133" s="19"/>
      <c r="TUN133" s="19"/>
      <c r="TUO133" s="19"/>
      <c r="TUP133" s="19"/>
      <c r="TUQ133" s="19"/>
      <c r="TUR133" s="19"/>
      <c r="TUS133" s="19"/>
      <c r="TUT133" s="19"/>
      <c r="TUU133" s="19"/>
      <c r="TUV133" s="19"/>
      <c r="TUW133" s="19"/>
      <c r="TUX133" s="19"/>
      <c r="TUY133" s="19"/>
      <c r="TUZ133" s="19"/>
      <c r="TVA133" s="19"/>
      <c r="TVB133" s="19"/>
      <c r="TVC133" s="19"/>
      <c r="TVD133" s="19"/>
      <c r="TVE133" s="19"/>
      <c r="TVF133" s="19"/>
      <c r="TVG133" s="19"/>
      <c r="TVH133" s="19"/>
      <c r="TVI133" s="19"/>
      <c r="TVJ133" s="19"/>
      <c r="TVK133" s="19"/>
      <c r="TVL133" s="19"/>
      <c r="TVM133" s="19"/>
      <c r="TVN133" s="19"/>
      <c r="TVO133" s="19"/>
      <c r="TVP133" s="19"/>
      <c r="TVQ133" s="19"/>
      <c r="TVR133" s="19"/>
      <c r="TVS133" s="19"/>
      <c r="TVT133" s="19"/>
      <c r="TVU133" s="19"/>
      <c r="TVV133" s="19"/>
      <c r="TVW133" s="19"/>
      <c r="TVX133" s="19"/>
      <c r="TVY133" s="19"/>
      <c r="TVZ133" s="19"/>
      <c r="TWA133" s="19"/>
      <c r="TWB133" s="19"/>
      <c r="TWC133" s="19"/>
      <c r="TWD133" s="19"/>
      <c r="TWE133" s="19"/>
      <c r="TWF133" s="19"/>
      <c r="TWG133" s="19"/>
      <c r="TWH133" s="19"/>
      <c r="TWI133" s="19"/>
      <c r="TWJ133" s="19"/>
      <c r="TWK133" s="19"/>
      <c r="TWL133" s="19"/>
      <c r="TWM133" s="19"/>
      <c r="TWN133" s="19"/>
      <c r="TWO133" s="19"/>
      <c r="TWP133" s="19"/>
      <c r="TWQ133" s="19"/>
      <c r="TWR133" s="19"/>
      <c r="TWS133" s="19"/>
      <c r="TWT133" s="19"/>
      <c r="TWU133" s="19"/>
      <c r="TWV133" s="19"/>
      <c r="TWW133" s="19"/>
      <c r="TWX133" s="19"/>
      <c r="TWY133" s="19"/>
      <c r="TWZ133" s="19"/>
      <c r="TXA133" s="19"/>
      <c r="TXB133" s="19"/>
      <c r="TXC133" s="19"/>
      <c r="TXD133" s="19"/>
      <c r="TXE133" s="19"/>
      <c r="TXF133" s="19"/>
      <c r="TXG133" s="19"/>
      <c r="TXH133" s="19"/>
      <c r="TXI133" s="19"/>
      <c r="TXJ133" s="19"/>
      <c r="TXK133" s="19"/>
      <c r="TXL133" s="19"/>
      <c r="TXM133" s="19"/>
      <c r="TXN133" s="19"/>
      <c r="TXO133" s="19"/>
      <c r="TXP133" s="19"/>
      <c r="TXQ133" s="19"/>
      <c r="TXR133" s="19"/>
      <c r="TXS133" s="19"/>
      <c r="TXT133" s="19"/>
      <c r="TXU133" s="19"/>
      <c r="TXV133" s="19"/>
      <c r="TXW133" s="19"/>
      <c r="TXX133" s="19"/>
      <c r="TXY133" s="19"/>
      <c r="TXZ133" s="19"/>
      <c r="TYA133" s="19"/>
      <c r="TYB133" s="19"/>
      <c r="TYC133" s="19"/>
      <c r="TYD133" s="19"/>
      <c r="TYE133" s="19"/>
      <c r="TYF133" s="19"/>
      <c r="TYG133" s="19"/>
      <c r="TYH133" s="19"/>
      <c r="TYI133" s="19"/>
      <c r="TYJ133" s="19"/>
      <c r="TYK133" s="19"/>
      <c r="TYL133" s="19"/>
      <c r="TYM133" s="19"/>
      <c r="TYN133" s="19"/>
      <c r="TYO133" s="19"/>
      <c r="TYP133" s="19"/>
      <c r="TYQ133" s="19"/>
      <c r="TYR133" s="19"/>
      <c r="TYS133" s="19"/>
      <c r="TYT133" s="19"/>
      <c r="TYU133" s="19"/>
      <c r="TYV133" s="19"/>
      <c r="TYW133" s="19"/>
      <c r="TYX133" s="19"/>
      <c r="TYY133" s="19"/>
      <c r="TYZ133" s="19"/>
      <c r="TZA133" s="19"/>
      <c r="TZB133" s="19"/>
      <c r="TZC133" s="19"/>
      <c r="TZD133" s="19"/>
      <c r="TZE133" s="19"/>
      <c r="TZF133" s="19"/>
      <c r="TZG133" s="19"/>
      <c r="TZH133" s="19"/>
      <c r="TZI133" s="19"/>
      <c r="TZJ133" s="19"/>
      <c r="TZK133" s="19"/>
      <c r="TZL133" s="19"/>
      <c r="TZM133" s="19"/>
      <c r="TZN133" s="19"/>
      <c r="TZO133" s="19"/>
      <c r="TZP133" s="19"/>
      <c r="TZQ133" s="19"/>
      <c r="TZR133" s="19"/>
      <c r="TZS133" s="19"/>
      <c r="TZT133" s="19"/>
      <c r="TZU133" s="19"/>
      <c r="TZV133" s="19"/>
      <c r="TZW133" s="19"/>
      <c r="TZX133" s="19"/>
      <c r="TZY133" s="19"/>
      <c r="TZZ133" s="19"/>
      <c r="UAA133" s="19"/>
      <c r="UAB133" s="19"/>
      <c r="UAC133" s="19"/>
      <c r="UAD133" s="19"/>
      <c r="UAE133" s="19"/>
      <c r="UAF133" s="19"/>
      <c r="UAG133" s="19"/>
      <c r="UAH133" s="19"/>
      <c r="UAI133" s="19"/>
      <c r="UAJ133" s="19"/>
      <c r="UAK133" s="19"/>
      <c r="UAL133" s="19"/>
      <c r="UAM133" s="19"/>
      <c r="UAN133" s="19"/>
      <c r="UAO133" s="19"/>
      <c r="UAP133" s="19"/>
      <c r="UAQ133" s="19"/>
      <c r="UAR133" s="19"/>
      <c r="UAS133" s="19"/>
      <c r="UAT133" s="19"/>
      <c r="UAU133" s="19"/>
      <c r="UAV133" s="19"/>
      <c r="UAW133" s="19"/>
      <c r="UAX133" s="19"/>
      <c r="UAY133" s="19"/>
      <c r="UAZ133" s="19"/>
      <c r="UBA133" s="19"/>
      <c r="UBB133" s="19"/>
      <c r="UBC133" s="19"/>
      <c r="UBD133" s="19"/>
      <c r="UBE133" s="19"/>
      <c r="UBF133" s="19"/>
      <c r="UBG133" s="19"/>
      <c r="UBH133" s="19"/>
      <c r="UBI133" s="19"/>
      <c r="UBJ133" s="19"/>
      <c r="UBK133" s="19"/>
      <c r="UBL133" s="19"/>
      <c r="UBM133" s="19"/>
      <c r="UBN133" s="19"/>
      <c r="UBO133" s="19"/>
      <c r="UBP133" s="19"/>
      <c r="UBQ133" s="19"/>
      <c r="UBR133" s="19"/>
      <c r="UBS133" s="19"/>
      <c r="UBT133" s="19"/>
      <c r="UBU133" s="19"/>
      <c r="UBV133" s="19"/>
      <c r="UBW133" s="19"/>
      <c r="UBX133" s="19"/>
      <c r="UBY133" s="19"/>
      <c r="UBZ133" s="19"/>
      <c r="UCA133" s="19"/>
      <c r="UCB133" s="19"/>
      <c r="UCC133" s="19"/>
      <c r="UCD133" s="19"/>
      <c r="UCE133" s="19"/>
      <c r="UCF133" s="19"/>
      <c r="UCG133" s="19"/>
      <c r="UCH133" s="19"/>
      <c r="UCI133" s="19"/>
      <c r="UCJ133" s="19"/>
      <c r="UCK133" s="19"/>
      <c r="UCL133" s="19"/>
      <c r="UCM133" s="19"/>
      <c r="UCN133" s="19"/>
      <c r="UCO133" s="19"/>
      <c r="UCP133" s="19"/>
      <c r="UCQ133" s="19"/>
      <c r="UCR133" s="19"/>
      <c r="UCS133" s="19"/>
      <c r="UCT133" s="19"/>
      <c r="UCU133" s="19"/>
      <c r="UCV133" s="19"/>
      <c r="UCW133" s="19"/>
      <c r="UCX133" s="19"/>
      <c r="UCY133" s="19"/>
      <c r="UCZ133" s="19"/>
      <c r="UDA133" s="19"/>
      <c r="UDB133" s="19"/>
      <c r="UDC133" s="19"/>
      <c r="UDD133" s="19"/>
      <c r="UDE133" s="19"/>
      <c r="UDF133" s="19"/>
      <c r="UDG133" s="19"/>
      <c r="UDH133" s="19"/>
      <c r="UDI133" s="19"/>
      <c r="UDJ133" s="19"/>
      <c r="UDK133" s="19"/>
      <c r="UDL133" s="19"/>
      <c r="UDM133" s="19"/>
      <c r="UDN133" s="19"/>
      <c r="UDO133" s="19"/>
      <c r="UDP133" s="19"/>
      <c r="UDQ133" s="19"/>
      <c r="UDR133" s="19"/>
      <c r="UDS133" s="19"/>
      <c r="UDT133" s="19"/>
      <c r="UDU133" s="19"/>
      <c r="UDV133" s="19"/>
      <c r="UDW133" s="19"/>
      <c r="UDX133" s="19"/>
      <c r="UDY133" s="19"/>
      <c r="UDZ133" s="19"/>
      <c r="UEA133" s="19"/>
      <c r="UEB133" s="19"/>
      <c r="UEC133" s="19"/>
      <c r="UED133" s="19"/>
      <c r="UEE133" s="19"/>
      <c r="UEF133" s="19"/>
      <c r="UEG133" s="19"/>
      <c r="UEH133" s="19"/>
      <c r="UEI133" s="19"/>
      <c r="UEJ133" s="19"/>
      <c r="UEK133" s="19"/>
      <c r="UEL133" s="19"/>
      <c r="UEM133" s="19"/>
      <c r="UEN133" s="19"/>
      <c r="UEO133" s="19"/>
      <c r="UEP133" s="19"/>
      <c r="UEQ133" s="19"/>
      <c r="UER133" s="19"/>
      <c r="UES133" s="19"/>
      <c r="UET133" s="19"/>
      <c r="UEU133" s="19"/>
      <c r="UEV133" s="19"/>
      <c r="UEW133" s="19"/>
      <c r="UEX133" s="19"/>
      <c r="UEY133" s="19"/>
      <c r="UEZ133" s="19"/>
      <c r="UFA133" s="19"/>
      <c r="UFB133" s="19"/>
      <c r="UFC133" s="19"/>
      <c r="UFD133" s="19"/>
      <c r="UFE133" s="19"/>
      <c r="UFF133" s="19"/>
      <c r="UFG133" s="19"/>
      <c r="UFH133" s="19"/>
      <c r="UFI133" s="19"/>
      <c r="UFJ133" s="19"/>
      <c r="UFK133" s="19"/>
      <c r="UFL133" s="19"/>
      <c r="UFM133" s="19"/>
      <c r="UFN133" s="19"/>
      <c r="UFO133" s="19"/>
      <c r="UFP133" s="19"/>
      <c r="UFQ133" s="19"/>
      <c r="UFR133" s="19"/>
      <c r="UFS133" s="19"/>
      <c r="UFT133" s="19"/>
      <c r="UFU133" s="19"/>
      <c r="UFV133" s="19"/>
      <c r="UFW133" s="19"/>
      <c r="UFX133" s="19"/>
      <c r="UFY133" s="19"/>
      <c r="UFZ133" s="19"/>
      <c r="UGA133" s="19"/>
      <c r="UGB133" s="19"/>
      <c r="UGC133" s="19"/>
      <c r="UGD133" s="19"/>
      <c r="UGE133" s="19"/>
      <c r="UGF133" s="19"/>
      <c r="UGG133" s="19"/>
      <c r="UGH133" s="19"/>
      <c r="UGI133" s="19"/>
      <c r="UGJ133" s="19"/>
      <c r="UGK133" s="19"/>
      <c r="UGL133" s="19"/>
      <c r="UGM133" s="19"/>
      <c r="UGN133" s="19"/>
      <c r="UGO133" s="19"/>
      <c r="UGP133" s="19"/>
      <c r="UGQ133" s="19"/>
      <c r="UGR133" s="19"/>
      <c r="UGS133" s="19"/>
      <c r="UGT133" s="19"/>
      <c r="UGU133" s="19"/>
      <c r="UGV133" s="19"/>
      <c r="UGW133" s="19"/>
      <c r="UGX133" s="19"/>
      <c r="UGY133" s="19"/>
      <c r="UGZ133" s="19"/>
      <c r="UHA133" s="19"/>
      <c r="UHB133" s="19"/>
      <c r="UHC133" s="19"/>
      <c r="UHD133" s="19"/>
      <c r="UHE133" s="19"/>
      <c r="UHF133" s="19"/>
      <c r="UHG133" s="19"/>
      <c r="UHH133" s="19"/>
      <c r="UHI133" s="19"/>
      <c r="UHJ133" s="19"/>
      <c r="UHK133" s="19"/>
      <c r="UHL133" s="19"/>
      <c r="UHM133" s="19"/>
      <c r="UHN133" s="19"/>
      <c r="UHO133" s="19"/>
      <c r="UHP133" s="19"/>
      <c r="UHQ133" s="19"/>
      <c r="UHR133" s="19"/>
      <c r="UHS133" s="19"/>
      <c r="UHT133" s="19"/>
      <c r="UHU133" s="19"/>
      <c r="UHV133" s="19"/>
      <c r="UHW133" s="19"/>
      <c r="UHX133" s="19"/>
      <c r="UHY133" s="19"/>
      <c r="UHZ133" s="19"/>
      <c r="UIA133" s="19"/>
      <c r="UIB133" s="19"/>
      <c r="UIC133" s="19"/>
      <c r="UID133" s="19"/>
      <c r="UIE133" s="19"/>
      <c r="UIF133" s="19"/>
      <c r="UIG133" s="19"/>
      <c r="UIH133" s="19"/>
      <c r="UII133" s="19"/>
      <c r="UIJ133" s="19"/>
      <c r="UIK133" s="19"/>
      <c r="UIL133" s="19"/>
      <c r="UIM133" s="19"/>
      <c r="UIN133" s="19"/>
      <c r="UIO133" s="19"/>
      <c r="UIP133" s="19"/>
      <c r="UIQ133" s="19"/>
      <c r="UIR133" s="19"/>
      <c r="UIS133" s="19"/>
      <c r="UIT133" s="19"/>
      <c r="UIU133" s="19"/>
      <c r="UIV133" s="19"/>
      <c r="UIW133" s="19"/>
      <c r="UIX133" s="19"/>
      <c r="UIY133" s="19"/>
      <c r="UIZ133" s="19"/>
      <c r="UJA133" s="19"/>
      <c r="UJB133" s="19"/>
      <c r="UJC133" s="19"/>
      <c r="UJD133" s="19"/>
      <c r="UJE133" s="19"/>
      <c r="UJF133" s="19"/>
      <c r="UJG133" s="19"/>
      <c r="UJH133" s="19"/>
      <c r="UJI133" s="19"/>
      <c r="UJJ133" s="19"/>
      <c r="UJK133" s="19"/>
      <c r="UJL133" s="19"/>
      <c r="UJM133" s="19"/>
      <c r="UJN133" s="19"/>
      <c r="UJO133" s="19"/>
      <c r="UJP133" s="19"/>
      <c r="UJQ133" s="19"/>
      <c r="UJR133" s="19"/>
      <c r="UJS133" s="19"/>
      <c r="UJT133" s="19"/>
      <c r="UJU133" s="19"/>
      <c r="UJV133" s="19"/>
      <c r="UJW133" s="19"/>
      <c r="UJX133" s="19"/>
      <c r="UJY133" s="19"/>
      <c r="UJZ133" s="19"/>
      <c r="UKA133" s="19"/>
      <c r="UKB133" s="19"/>
      <c r="UKC133" s="19"/>
      <c r="UKD133" s="19"/>
      <c r="UKE133" s="19"/>
      <c r="UKF133" s="19"/>
      <c r="UKG133" s="19"/>
      <c r="UKH133" s="19"/>
      <c r="UKI133" s="19"/>
      <c r="UKJ133" s="19"/>
      <c r="UKK133" s="19"/>
      <c r="UKL133" s="19"/>
      <c r="UKM133" s="19"/>
      <c r="UKN133" s="19"/>
      <c r="UKO133" s="19"/>
      <c r="UKP133" s="19"/>
      <c r="UKQ133" s="19"/>
      <c r="UKR133" s="19"/>
      <c r="UKS133" s="19"/>
      <c r="UKT133" s="19"/>
      <c r="UKU133" s="19"/>
      <c r="UKV133" s="19"/>
      <c r="UKW133" s="19"/>
      <c r="UKX133" s="19"/>
      <c r="UKY133" s="19"/>
      <c r="UKZ133" s="19"/>
      <c r="ULA133" s="19"/>
      <c r="ULB133" s="19"/>
      <c r="ULC133" s="19"/>
      <c r="ULD133" s="19"/>
      <c r="ULE133" s="19"/>
      <c r="ULF133" s="19"/>
      <c r="ULG133" s="19"/>
      <c r="ULH133" s="19"/>
      <c r="ULI133" s="19"/>
      <c r="ULJ133" s="19"/>
      <c r="ULK133" s="19"/>
      <c r="ULL133" s="19"/>
      <c r="ULM133" s="19"/>
      <c r="ULN133" s="19"/>
      <c r="ULO133" s="19"/>
      <c r="ULP133" s="19"/>
      <c r="ULQ133" s="19"/>
      <c r="ULR133" s="19"/>
      <c r="ULS133" s="19"/>
      <c r="ULT133" s="19"/>
      <c r="ULU133" s="19"/>
      <c r="ULV133" s="19"/>
      <c r="ULW133" s="19"/>
      <c r="ULX133" s="19"/>
      <c r="ULY133" s="19"/>
      <c r="ULZ133" s="19"/>
      <c r="UMA133" s="19"/>
      <c r="UMB133" s="19"/>
      <c r="UMC133" s="19"/>
      <c r="UMD133" s="19"/>
      <c r="UME133" s="19"/>
      <c r="UMF133" s="19"/>
      <c r="UMG133" s="19"/>
      <c r="UMH133" s="19"/>
      <c r="UMI133" s="19"/>
      <c r="UMJ133" s="19"/>
      <c r="UMK133" s="19"/>
      <c r="UML133" s="19"/>
      <c r="UMM133" s="19"/>
      <c r="UMN133" s="19"/>
      <c r="UMO133" s="19"/>
      <c r="UMP133" s="19"/>
      <c r="UMQ133" s="19"/>
      <c r="UMR133" s="19"/>
      <c r="UMS133" s="19"/>
      <c r="UMT133" s="19"/>
      <c r="UMU133" s="19"/>
      <c r="UMV133" s="19"/>
      <c r="UMW133" s="19"/>
      <c r="UMX133" s="19"/>
      <c r="UMY133" s="19"/>
      <c r="UMZ133" s="19"/>
      <c r="UNA133" s="19"/>
      <c r="UNB133" s="19"/>
      <c r="UNC133" s="19"/>
      <c r="UND133" s="19"/>
      <c r="UNE133" s="19"/>
      <c r="UNF133" s="19"/>
      <c r="UNG133" s="19"/>
      <c r="UNH133" s="19"/>
      <c r="UNI133" s="19"/>
      <c r="UNJ133" s="19"/>
      <c r="UNK133" s="19"/>
      <c r="UNL133" s="19"/>
      <c r="UNM133" s="19"/>
      <c r="UNN133" s="19"/>
      <c r="UNO133" s="19"/>
      <c r="UNP133" s="19"/>
      <c r="UNQ133" s="19"/>
      <c r="UNR133" s="19"/>
      <c r="UNS133" s="19"/>
      <c r="UNT133" s="19"/>
      <c r="UNU133" s="19"/>
      <c r="UNV133" s="19"/>
      <c r="UNW133" s="19"/>
      <c r="UNX133" s="19"/>
      <c r="UNY133" s="19"/>
      <c r="UNZ133" s="19"/>
      <c r="UOA133" s="19"/>
      <c r="UOB133" s="19"/>
      <c r="UOC133" s="19"/>
      <c r="UOD133" s="19"/>
      <c r="UOE133" s="19"/>
      <c r="UOF133" s="19"/>
      <c r="UOG133" s="19"/>
      <c r="UOH133" s="19"/>
      <c r="UOI133" s="19"/>
      <c r="UOJ133" s="19"/>
      <c r="UOK133" s="19"/>
      <c r="UOL133" s="19"/>
      <c r="UOM133" s="19"/>
      <c r="UON133" s="19"/>
      <c r="UOO133" s="19"/>
      <c r="UOP133" s="19"/>
      <c r="UOQ133" s="19"/>
      <c r="UOR133" s="19"/>
      <c r="UOS133" s="19"/>
      <c r="UOT133" s="19"/>
      <c r="UOU133" s="19"/>
      <c r="UOV133" s="19"/>
      <c r="UOW133" s="19"/>
      <c r="UOX133" s="19"/>
      <c r="UOY133" s="19"/>
      <c r="UOZ133" s="19"/>
      <c r="UPA133" s="19"/>
      <c r="UPB133" s="19"/>
      <c r="UPC133" s="19"/>
      <c r="UPD133" s="19"/>
      <c r="UPE133" s="19"/>
      <c r="UPF133" s="19"/>
      <c r="UPG133" s="19"/>
      <c r="UPH133" s="19"/>
      <c r="UPI133" s="19"/>
      <c r="UPJ133" s="19"/>
      <c r="UPK133" s="19"/>
      <c r="UPL133" s="19"/>
      <c r="UPM133" s="19"/>
      <c r="UPN133" s="19"/>
      <c r="UPO133" s="19"/>
      <c r="UPP133" s="19"/>
      <c r="UPQ133" s="19"/>
      <c r="UPR133" s="19"/>
      <c r="UPS133" s="19"/>
      <c r="UPT133" s="19"/>
      <c r="UPU133" s="19"/>
      <c r="UPV133" s="19"/>
      <c r="UPW133" s="19"/>
      <c r="UPX133" s="19"/>
      <c r="UPY133" s="19"/>
      <c r="UPZ133" s="19"/>
      <c r="UQA133" s="19"/>
      <c r="UQB133" s="19"/>
      <c r="UQC133" s="19"/>
      <c r="UQD133" s="19"/>
      <c r="UQE133" s="19"/>
      <c r="UQF133" s="19"/>
      <c r="UQG133" s="19"/>
      <c r="UQH133" s="19"/>
      <c r="UQI133" s="19"/>
      <c r="UQJ133" s="19"/>
      <c r="UQK133" s="19"/>
      <c r="UQL133" s="19"/>
      <c r="UQM133" s="19"/>
      <c r="UQN133" s="19"/>
      <c r="UQO133" s="19"/>
      <c r="UQP133" s="19"/>
      <c r="UQQ133" s="19"/>
      <c r="UQR133" s="19"/>
      <c r="UQS133" s="19"/>
      <c r="UQT133" s="19"/>
      <c r="UQU133" s="19"/>
      <c r="UQV133" s="19"/>
      <c r="UQW133" s="19"/>
      <c r="UQX133" s="19"/>
      <c r="UQY133" s="19"/>
      <c r="UQZ133" s="19"/>
      <c r="URA133" s="19"/>
      <c r="URB133" s="19"/>
      <c r="URC133" s="19"/>
      <c r="URD133" s="19"/>
      <c r="URE133" s="19"/>
      <c r="URF133" s="19"/>
      <c r="URG133" s="19"/>
      <c r="URH133" s="19"/>
      <c r="URI133" s="19"/>
      <c r="URJ133" s="19"/>
      <c r="URK133" s="19"/>
      <c r="URL133" s="19"/>
      <c r="URM133" s="19"/>
      <c r="URN133" s="19"/>
      <c r="URO133" s="19"/>
      <c r="URP133" s="19"/>
      <c r="URQ133" s="19"/>
      <c r="URR133" s="19"/>
      <c r="URS133" s="19"/>
      <c r="URT133" s="19"/>
      <c r="URU133" s="19"/>
      <c r="URV133" s="19"/>
      <c r="URW133" s="19"/>
      <c r="URX133" s="19"/>
      <c r="URY133" s="19"/>
      <c r="URZ133" s="19"/>
      <c r="USA133" s="19"/>
      <c r="USB133" s="19"/>
      <c r="USC133" s="19"/>
      <c r="USD133" s="19"/>
      <c r="USE133" s="19"/>
      <c r="USF133" s="19"/>
      <c r="USG133" s="19"/>
      <c r="USH133" s="19"/>
      <c r="USI133" s="19"/>
      <c r="USJ133" s="19"/>
      <c r="USK133" s="19"/>
      <c r="USL133" s="19"/>
      <c r="USM133" s="19"/>
      <c r="USN133" s="19"/>
      <c r="USO133" s="19"/>
      <c r="USP133" s="19"/>
      <c r="USQ133" s="19"/>
      <c r="USR133" s="19"/>
      <c r="USS133" s="19"/>
      <c r="UST133" s="19"/>
      <c r="USU133" s="19"/>
      <c r="USV133" s="19"/>
      <c r="USW133" s="19"/>
      <c r="USX133" s="19"/>
      <c r="USY133" s="19"/>
      <c r="USZ133" s="19"/>
      <c r="UTA133" s="19"/>
      <c r="UTB133" s="19"/>
      <c r="UTC133" s="19"/>
      <c r="UTD133" s="19"/>
      <c r="UTE133" s="19"/>
      <c r="UTF133" s="19"/>
      <c r="UTG133" s="19"/>
      <c r="UTH133" s="19"/>
      <c r="UTI133" s="19"/>
      <c r="UTJ133" s="19"/>
      <c r="UTK133" s="19"/>
      <c r="UTL133" s="19"/>
      <c r="UTM133" s="19"/>
      <c r="UTN133" s="19"/>
      <c r="UTO133" s="19"/>
      <c r="UTP133" s="19"/>
      <c r="UTQ133" s="19"/>
      <c r="UTR133" s="19"/>
      <c r="UTS133" s="19"/>
      <c r="UTT133" s="19"/>
      <c r="UTU133" s="19"/>
      <c r="UTV133" s="19"/>
      <c r="UTW133" s="19"/>
      <c r="UTX133" s="19"/>
      <c r="UTY133" s="19"/>
      <c r="UTZ133" s="19"/>
      <c r="UUA133" s="19"/>
      <c r="UUB133" s="19"/>
      <c r="UUC133" s="19"/>
      <c r="UUD133" s="19"/>
      <c r="UUE133" s="19"/>
      <c r="UUF133" s="19"/>
      <c r="UUG133" s="19"/>
      <c r="UUH133" s="19"/>
      <c r="UUI133" s="19"/>
      <c r="UUJ133" s="19"/>
      <c r="UUK133" s="19"/>
      <c r="UUL133" s="19"/>
      <c r="UUM133" s="19"/>
      <c r="UUN133" s="19"/>
      <c r="UUO133" s="19"/>
      <c r="UUP133" s="19"/>
      <c r="UUQ133" s="19"/>
      <c r="UUR133" s="19"/>
      <c r="UUS133" s="19"/>
      <c r="UUT133" s="19"/>
      <c r="UUU133" s="19"/>
      <c r="UUV133" s="19"/>
      <c r="UUW133" s="19"/>
      <c r="UUX133" s="19"/>
      <c r="UUY133" s="19"/>
      <c r="UUZ133" s="19"/>
      <c r="UVA133" s="19"/>
      <c r="UVB133" s="19"/>
      <c r="UVC133" s="19"/>
      <c r="UVD133" s="19"/>
      <c r="UVE133" s="19"/>
      <c r="UVF133" s="19"/>
      <c r="UVG133" s="19"/>
      <c r="UVH133" s="19"/>
      <c r="UVI133" s="19"/>
      <c r="UVJ133" s="19"/>
      <c r="UVK133" s="19"/>
      <c r="UVL133" s="19"/>
      <c r="UVM133" s="19"/>
      <c r="UVN133" s="19"/>
      <c r="UVO133" s="19"/>
      <c r="UVP133" s="19"/>
      <c r="UVQ133" s="19"/>
      <c r="UVR133" s="19"/>
      <c r="UVS133" s="19"/>
      <c r="UVT133" s="19"/>
      <c r="UVU133" s="19"/>
      <c r="UVV133" s="19"/>
      <c r="UVW133" s="19"/>
      <c r="UVX133" s="19"/>
      <c r="UVY133" s="19"/>
      <c r="UVZ133" s="19"/>
      <c r="UWA133" s="19"/>
      <c r="UWB133" s="19"/>
      <c r="UWC133" s="19"/>
      <c r="UWD133" s="19"/>
      <c r="UWE133" s="19"/>
      <c r="UWF133" s="19"/>
      <c r="UWG133" s="19"/>
      <c r="UWH133" s="19"/>
      <c r="UWI133" s="19"/>
      <c r="UWJ133" s="19"/>
      <c r="UWK133" s="19"/>
      <c r="UWL133" s="19"/>
      <c r="UWM133" s="19"/>
      <c r="UWN133" s="19"/>
      <c r="UWO133" s="19"/>
      <c r="UWP133" s="19"/>
      <c r="UWQ133" s="19"/>
      <c r="UWR133" s="19"/>
      <c r="UWS133" s="19"/>
      <c r="UWT133" s="19"/>
      <c r="UWU133" s="19"/>
      <c r="UWV133" s="19"/>
      <c r="UWW133" s="19"/>
      <c r="UWX133" s="19"/>
      <c r="UWY133" s="19"/>
      <c r="UWZ133" s="19"/>
      <c r="UXA133" s="19"/>
      <c r="UXB133" s="19"/>
      <c r="UXC133" s="19"/>
      <c r="UXD133" s="19"/>
      <c r="UXE133" s="19"/>
      <c r="UXF133" s="19"/>
      <c r="UXG133" s="19"/>
      <c r="UXH133" s="19"/>
      <c r="UXI133" s="19"/>
      <c r="UXJ133" s="19"/>
      <c r="UXK133" s="19"/>
      <c r="UXL133" s="19"/>
      <c r="UXM133" s="19"/>
      <c r="UXN133" s="19"/>
      <c r="UXO133" s="19"/>
      <c r="UXP133" s="19"/>
      <c r="UXQ133" s="19"/>
      <c r="UXR133" s="19"/>
      <c r="UXS133" s="19"/>
      <c r="UXT133" s="19"/>
      <c r="UXU133" s="19"/>
      <c r="UXV133" s="19"/>
      <c r="UXW133" s="19"/>
      <c r="UXX133" s="19"/>
      <c r="UXY133" s="19"/>
      <c r="UXZ133" s="19"/>
      <c r="UYA133" s="19"/>
      <c r="UYB133" s="19"/>
      <c r="UYC133" s="19"/>
      <c r="UYD133" s="19"/>
      <c r="UYE133" s="19"/>
      <c r="UYF133" s="19"/>
      <c r="UYG133" s="19"/>
      <c r="UYH133" s="19"/>
      <c r="UYI133" s="19"/>
      <c r="UYJ133" s="19"/>
      <c r="UYK133" s="19"/>
      <c r="UYL133" s="19"/>
      <c r="UYM133" s="19"/>
      <c r="UYN133" s="19"/>
      <c r="UYO133" s="19"/>
      <c r="UYP133" s="19"/>
      <c r="UYQ133" s="19"/>
      <c r="UYR133" s="19"/>
      <c r="UYS133" s="19"/>
      <c r="UYT133" s="19"/>
      <c r="UYU133" s="19"/>
      <c r="UYV133" s="19"/>
      <c r="UYW133" s="19"/>
      <c r="UYX133" s="19"/>
      <c r="UYY133" s="19"/>
      <c r="UYZ133" s="19"/>
      <c r="UZA133" s="19"/>
      <c r="UZB133" s="19"/>
      <c r="UZC133" s="19"/>
      <c r="UZD133" s="19"/>
      <c r="UZE133" s="19"/>
      <c r="UZF133" s="19"/>
      <c r="UZG133" s="19"/>
      <c r="UZH133" s="19"/>
      <c r="UZI133" s="19"/>
      <c r="UZJ133" s="19"/>
      <c r="UZK133" s="19"/>
      <c r="UZL133" s="19"/>
      <c r="UZM133" s="19"/>
      <c r="UZN133" s="19"/>
      <c r="UZO133" s="19"/>
      <c r="UZP133" s="19"/>
      <c r="UZQ133" s="19"/>
      <c r="UZR133" s="19"/>
      <c r="UZS133" s="19"/>
      <c r="UZT133" s="19"/>
      <c r="UZU133" s="19"/>
      <c r="UZV133" s="19"/>
      <c r="UZW133" s="19"/>
      <c r="UZX133" s="19"/>
      <c r="UZY133" s="19"/>
      <c r="UZZ133" s="19"/>
      <c r="VAA133" s="19"/>
      <c r="VAB133" s="19"/>
      <c r="VAC133" s="19"/>
      <c r="VAD133" s="19"/>
      <c r="VAE133" s="19"/>
      <c r="VAF133" s="19"/>
      <c r="VAG133" s="19"/>
      <c r="VAH133" s="19"/>
      <c r="VAI133" s="19"/>
      <c r="VAJ133" s="19"/>
      <c r="VAK133" s="19"/>
      <c r="VAL133" s="19"/>
      <c r="VAM133" s="19"/>
      <c r="VAN133" s="19"/>
      <c r="VAO133" s="19"/>
      <c r="VAP133" s="19"/>
      <c r="VAQ133" s="19"/>
      <c r="VAR133" s="19"/>
      <c r="VAS133" s="19"/>
      <c r="VAT133" s="19"/>
      <c r="VAU133" s="19"/>
      <c r="VAV133" s="19"/>
      <c r="VAW133" s="19"/>
      <c r="VAX133" s="19"/>
      <c r="VAY133" s="19"/>
      <c r="VAZ133" s="19"/>
      <c r="VBA133" s="19"/>
      <c r="VBB133" s="19"/>
      <c r="VBC133" s="19"/>
      <c r="VBD133" s="19"/>
      <c r="VBE133" s="19"/>
      <c r="VBF133" s="19"/>
      <c r="VBG133" s="19"/>
      <c r="VBH133" s="19"/>
      <c r="VBI133" s="19"/>
      <c r="VBJ133" s="19"/>
      <c r="VBK133" s="19"/>
      <c r="VBL133" s="19"/>
      <c r="VBM133" s="19"/>
      <c r="VBN133" s="19"/>
      <c r="VBO133" s="19"/>
      <c r="VBP133" s="19"/>
      <c r="VBQ133" s="19"/>
      <c r="VBR133" s="19"/>
      <c r="VBS133" s="19"/>
      <c r="VBT133" s="19"/>
      <c r="VBU133" s="19"/>
      <c r="VBV133" s="19"/>
      <c r="VBW133" s="19"/>
      <c r="VBX133" s="19"/>
      <c r="VBY133" s="19"/>
      <c r="VBZ133" s="19"/>
      <c r="VCA133" s="19"/>
      <c r="VCB133" s="19"/>
      <c r="VCC133" s="19"/>
      <c r="VCD133" s="19"/>
      <c r="VCE133" s="19"/>
      <c r="VCF133" s="19"/>
      <c r="VCG133" s="19"/>
      <c r="VCH133" s="19"/>
      <c r="VCI133" s="19"/>
      <c r="VCJ133" s="19"/>
      <c r="VCK133" s="19"/>
      <c r="VCL133" s="19"/>
      <c r="VCM133" s="19"/>
      <c r="VCN133" s="19"/>
      <c r="VCO133" s="19"/>
      <c r="VCP133" s="19"/>
      <c r="VCQ133" s="19"/>
      <c r="VCR133" s="19"/>
      <c r="VCS133" s="19"/>
      <c r="VCT133" s="19"/>
      <c r="VCU133" s="19"/>
      <c r="VCV133" s="19"/>
      <c r="VCW133" s="19"/>
      <c r="VCX133" s="19"/>
      <c r="VCY133" s="19"/>
      <c r="VCZ133" s="19"/>
      <c r="VDA133" s="19"/>
      <c r="VDB133" s="19"/>
      <c r="VDC133" s="19"/>
      <c r="VDD133" s="19"/>
      <c r="VDE133" s="19"/>
      <c r="VDF133" s="19"/>
      <c r="VDG133" s="19"/>
      <c r="VDH133" s="19"/>
      <c r="VDI133" s="19"/>
      <c r="VDJ133" s="19"/>
      <c r="VDK133" s="19"/>
      <c r="VDL133" s="19"/>
      <c r="VDM133" s="19"/>
      <c r="VDN133" s="19"/>
      <c r="VDO133" s="19"/>
      <c r="VDP133" s="19"/>
      <c r="VDQ133" s="19"/>
      <c r="VDR133" s="19"/>
      <c r="VDS133" s="19"/>
      <c r="VDT133" s="19"/>
      <c r="VDU133" s="19"/>
      <c r="VDV133" s="19"/>
      <c r="VDW133" s="19"/>
      <c r="VDX133" s="19"/>
      <c r="VDY133" s="19"/>
      <c r="VDZ133" s="19"/>
      <c r="VEA133" s="19"/>
      <c r="VEB133" s="19"/>
      <c r="VEC133" s="19"/>
      <c r="VED133" s="19"/>
      <c r="VEE133" s="19"/>
      <c r="VEF133" s="19"/>
      <c r="VEG133" s="19"/>
      <c r="VEH133" s="19"/>
      <c r="VEI133" s="19"/>
      <c r="VEJ133" s="19"/>
      <c r="VEK133" s="19"/>
      <c r="VEL133" s="19"/>
      <c r="VEM133" s="19"/>
      <c r="VEN133" s="19"/>
      <c r="VEO133" s="19"/>
      <c r="VEP133" s="19"/>
      <c r="VEQ133" s="19"/>
      <c r="VER133" s="19"/>
      <c r="VES133" s="19"/>
      <c r="VET133" s="19"/>
      <c r="VEU133" s="19"/>
      <c r="VEV133" s="19"/>
      <c r="VEW133" s="19"/>
      <c r="VEX133" s="19"/>
      <c r="VEY133" s="19"/>
      <c r="VEZ133" s="19"/>
      <c r="VFA133" s="19"/>
      <c r="VFB133" s="19"/>
      <c r="VFC133" s="19"/>
      <c r="VFD133" s="19"/>
      <c r="VFE133" s="19"/>
      <c r="VFF133" s="19"/>
      <c r="VFG133" s="19"/>
      <c r="VFH133" s="19"/>
      <c r="VFI133" s="19"/>
      <c r="VFJ133" s="19"/>
      <c r="VFK133" s="19"/>
      <c r="VFL133" s="19"/>
      <c r="VFM133" s="19"/>
      <c r="VFN133" s="19"/>
      <c r="VFO133" s="19"/>
      <c r="VFP133" s="19"/>
      <c r="VFQ133" s="19"/>
      <c r="VFR133" s="19"/>
      <c r="VFS133" s="19"/>
      <c r="VFT133" s="19"/>
      <c r="VFU133" s="19"/>
      <c r="VFV133" s="19"/>
      <c r="VFW133" s="19"/>
      <c r="VFX133" s="19"/>
      <c r="VFY133" s="19"/>
      <c r="VFZ133" s="19"/>
      <c r="VGA133" s="19"/>
      <c r="VGB133" s="19"/>
      <c r="VGC133" s="19"/>
      <c r="VGD133" s="19"/>
      <c r="VGE133" s="19"/>
      <c r="VGF133" s="19"/>
      <c r="VGG133" s="19"/>
      <c r="VGH133" s="19"/>
      <c r="VGI133" s="19"/>
      <c r="VGJ133" s="19"/>
      <c r="VGK133" s="19"/>
      <c r="VGL133" s="19"/>
      <c r="VGM133" s="19"/>
      <c r="VGN133" s="19"/>
      <c r="VGO133" s="19"/>
      <c r="VGP133" s="19"/>
      <c r="VGQ133" s="19"/>
      <c r="VGR133" s="19"/>
      <c r="VGS133" s="19"/>
      <c r="VGT133" s="19"/>
      <c r="VGU133" s="19"/>
      <c r="VGV133" s="19"/>
      <c r="VGW133" s="19"/>
      <c r="VGX133" s="19"/>
      <c r="VGY133" s="19"/>
      <c r="VGZ133" s="19"/>
      <c r="VHA133" s="19"/>
      <c r="VHB133" s="19"/>
      <c r="VHC133" s="19"/>
      <c r="VHD133" s="19"/>
      <c r="VHE133" s="19"/>
      <c r="VHF133" s="19"/>
      <c r="VHG133" s="19"/>
      <c r="VHH133" s="19"/>
      <c r="VHI133" s="19"/>
      <c r="VHJ133" s="19"/>
      <c r="VHK133" s="19"/>
      <c r="VHL133" s="19"/>
      <c r="VHM133" s="19"/>
      <c r="VHN133" s="19"/>
      <c r="VHO133" s="19"/>
      <c r="VHP133" s="19"/>
      <c r="VHQ133" s="19"/>
      <c r="VHR133" s="19"/>
      <c r="VHS133" s="19"/>
      <c r="VHT133" s="19"/>
      <c r="VHU133" s="19"/>
      <c r="VHV133" s="19"/>
      <c r="VHW133" s="19"/>
      <c r="VHX133" s="19"/>
      <c r="VHY133" s="19"/>
      <c r="VHZ133" s="19"/>
      <c r="VIA133" s="19"/>
      <c r="VIB133" s="19"/>
      <c r="VIC133" s="19"/>
      <c r="VID133" s="19"/>
      <c r="VIE133" s="19"/>
      <c r="VIF133" s="19"/>
      <c r="VIG133" s="19"/>
      <c r="VIH133" s="19"/>
      <c r="VII133" s="19"/>
      <c r="VIJ133" s="19"/>
      <c r="VIK133" s="19"/>
      <c r="VIL133" s="19"/>
      <c r="VIM133" s="19"/>
      <c r="VIN133" s="19"/>
      <c r="VIO133" s="19"/>
      <c r="VIP133" s="19"/>
      <c r="VIQ133" s="19"/>
      <c r="VIR133" s="19"/>
      <c r="VIS133" s="19"/>
      <c r="VIT133" s="19"/>
      <c r="VIU133" s="19"/>
      <c r="VIV133" s="19"/>
      <c r="VIW133" s="19"/>
      <c r="VIX133" s="19"/>
      <c r="VIY133" s="19"/>
      <c r="VIZ133" s="19"/>
      <c r="VJA133" s="19"/>
      <c r="VJB133" s="19"/>
      <c r="VJC133" s="19"/>
      <c r="VJD133" s="19"/>
      <c r="VJE133" s="19"/>
      <c r="VJF133" s="19"/>
      <c r="VJG133" s="19"/>
      <c r="VJH133" s="19"/>
      <c r="VJI133" s="19"/>
      <c r="VJJ133" s="19"/>
      <c r="VJK133" s="19"/>
      <c r="VJL133" s="19"/>
      <c r="VJM133" s="19"/>
      <c r="VJN133" s="19"/>
      <c r="VJO133" s="19"/>
      <c r="VJP133" s="19"/>
      <c r="VJQ133" s="19"/>
      <c r="VJR133" s="19"/>
      <c r="VJS133" s="19"/>
      <c r="VJT133" s="19"/>
      <c r="VJU133" s="19"/>
      <c r="VJV133" s="19"/>
      <c r="VJW133" s="19"/>
      <c r="VJX133" s="19"/>
      <c r="VJY133" s="19"/>
      <c r="VJZ133" s="19"/>
      <c r="VKA133" s="19"/>
      <c r="VKB133" s="19"/>
      <c r="VKC133" s="19"/>
      <c r="VKD133" s="19"/>
      <c r="VKE133" s="19"/>
      <c r="VKF133" s="19"/>
      <c r="VKG133" s="19"/>
      <c r="VKH133" s="19"/>
      <c r="VKI133" s="19"/>
      <c r="VKJ133" s="19"/>
      <c r="VKK133" s="19"/>
      <c r="VKL133" s="19"/>
      <c r="VKM133" s="19"/>
      <c r="VKN133" s="19"/>
      <c r="VKO133" s="19"/>
      <c r="VKP133" s="19"/>
      <c r="VKQ133" s="19"/>
      <c r="VKR133" s="19"/>
      <c r="VKS133" s="19"/>
      <c r="VKT133" s="19"/>
      <c r="VKU133" s="19"/>
      <c r="VKV133" s="19"/>
      <c r="VKW133" s="19"/>
      <c r="VKX133" s="19"/>
      <c r="VKY133" s="19"/>
      <c r="VKZ133" s="19"/>
      <c r="VLA133" s="19"/>
      <c r="VLB133" s="19"/>
      <c r="VLC133" s="19"/>
      <c r="VLD133" s="19"/>
      <c r="VLE133" s="19"/>
      <c r="VLF133" s="19"/>
      <c r="VLG133" s="19"/>
      <c r="VLH133" s="19"/>
      <c r="VLI133" s="19"/>
      <c r="VLJ133" s="19"/>
      <c r="VLK133" s="19"/>
      <c r="VLL133" s="19"/>
      <c r="VLM133" s="19"/>
      <c r="VLN133" s="19"/>
      <c r="VLO133" s="19"/>
      <c r="VLP133" s="19"/>
      <c r="VLQ133" s="19"/>
      <c r="VLR133" s="19"/>
      <c r="VLS133" s="19"/>
      <c r="VLT133" s="19"/>
      <c r="VLU133" s="19"/>
      <c r="VLV133" s="19"/>
      <c r="VLW133" s="19"/>
      <c r="VLX133" s="19"/>
      <c r="VLY133" s="19"/>
      <c r="VLZ133" s="19"/>
      <c r="VMA133" s="19"/>
      <c r="VMB133" s="19"/>
      <c r="VMC133" s="19"/>
      <c r="VMD133" s="19"/>
      <c r="VME133" s="19"/>
      <c r="VMF133" s="19"/>
      <c r="VMG133" s="19"/>
      <c r="VMH133" s="19"/>
      <c r="VMI133" s="19"/>
      <c r="VMJ133" s="19"/>
      <c r="VMK133" s="19"/>
      <c r="VML133" s="19"/>
      <c r="VMM133" s="19"/>
      <c r="VMN133" s="19"/>
      <c r="VMO133" s="19"/>
      <c r="VMP133" s="19"/>
      <c r="VMQ133" s="19"/>
      <c r="VMR133" s="19"/>
      <c r="VMS133" s="19"/>
      <c r="VMT133" s="19"/>
      <c r="VMU133" s="19"/>
      <c r="VMV133" s="19"/>
      <c r="VMW133" s="19"/>
      <c r="VMX133" s="19"/>
      <c r="VMY133" s="19"/>
      <c r="VMZ133" s="19"/>
      <c r="VNA133" s="19"/>
      <c r="VNB133" s="19"/>
      <c r="VNC133" s="19"/>
      <c r="VND133" s="19"/>
      <c r="VNE133" s="19"/>
      <c r="VNF133" s="19"/>
      <c r="VNG133" s="19"/>
      <c r="VNH133" s="19"/>
      <c r="VNI133" s="19"/>
      <c r="VNJ133" s="19"/>
      <c r="VNK133" s="19"/>
      <c r="VNL133" s="19"/>
      <c r="VNM133" s="19"/>
      <c r="VNN133" s="19"/>
      <c r="VNO133" s="19"/>
      <c r="VNP133" s="19"/>
      <c r="VNQ133" s="19"/>
      <c r="VNR133" s="19"/>
      <c r="VNS133" s="19"/>
      <c r="VNT133" s="19"/>
      <c r="VNU133" s="19"/>
      <c r="VNV133" s="19"/>
      <c r="VNW133" s="19"/>
      <c r="VNX133" s="19"/>
      <c r="VNY133" s="19"/>
      <c r="VNZ133" s="19"/>
      <c r="VOA133" s="19"/>
      <c r="VOB133" s="19"/>
      <c r="VOC133" s="19"/>
      <c r="VOD133" s="19"/>
      <c r="VOE133" s="19"/>
      <c r="VOF133" s="19"/>
      <c r="VOG133" s="19"/>
      <c r="VOH133" s="19"/>
      <c r="VOI133" s="19"/>
      <c r="VOJ133" s="19"/>
      <c r="VOK133" s="19"/>
      <c r="VOL133" s="19"/>
      <c r="VOM133" s="19"/>
      <c r="VON133" s="19"/>
      <c r="VOO133" s="19"/>
      <c r="VOP133" s="19"/>
      <c r="VOQ133" s="19"/>
      <c r="VOR133" s="19"/>
      <c r="VOS133" s="19"/>
      <c r="VOT133" s="19"/>
      <c r="VOU133" s="19"/>
      <c r="VOV133" s="19"/>
      <c r="VOW133" s="19"/>
      <c r="VOX133" s="19"/>
      <c r="VOY133" s="19"/>
      <c r="VOZ133" s="19"/>
      <c r="VPA133" s="19"/>
      <c r="VPB133" s="19"/>
      <c r="VPC133" s="19"/>
      <c r="VPD133" s="19"/>
      <c r="VPE133" s="19"/>
      <c r="VPF133" s="19"/>
      <c r="VPG133" s="19"/>
      <c r="VPH133" s="19"/>
      <c r="VPI133" s="19"/>
      <c r="VPJ133" s="19"/>
      <c r="VPK133" s="19"/>
      <c r="VPL133" s="19"/>
      <c r="VPM133" s="19"/>
      <c r="VPN133" s="19"/>
      <c r="VPO133" s="19"/>
      <c r="VPP133" s="19"/>
      <c r="VPQ133" s="19"/>
      <c r="VPR133" s="19"/>
      <c r="VPS133" s="19"/>
      <c r="VPT133" s="19"/>
      <c r="VPU133" s="19"/>
      <c r="VPV133" s="19"/>
      <c r="VPW133" s="19"/>
      <c r="VPX133" s="19"/>
      <c r="VPY133" s="19"/>
      <c r="VPZ133" s="19"/>
      <c r="VQA133" s="19"/>
      <c r="VQB133" s="19"/>
      <c r="VQC133" s="19"/>
      <c r="VQD133" s="19"/>
      <c r="VQE133" s="19"/>
      <c r="VQF133" s="19"/>
      <c r="VQG133" s="19"/>
      <c r="VQH133" s="19"/>
      <c r="VQI133" s="19"/>
      <c r="VQJ133" s="19"/>
      <c r="VQK133" s="19"/>
      <c r="VQL133" s="19"/>
      <c r="VQM133" s="19"/>
      <c r="VQN133" s="19"/>
      <c r="VQO133" s="19"/>
      <c r="VQP133" s="19"/>
      <c r="VQQ133" s="19"/>
      <c r="VQR133" s="19"/>
      <c r="VQS133" s="19"/>
      <c r="VQT133" s="19"/>
      <c r="VQU133" s="19"/>
      <c r="VQV133" s="19"/>
      <c r="VQW133" s="19"/>
      <c r="VQX133" s="19"/>
      <c r="VQY133" s="19"/>
      <c r="VQZ133" s="19"/>
      <c r="VRA133" s="19"/>
      <c r="VRB133" s="19"/>
      <c r="VRC133" s="19"/>
      <c r="VRD133" s="19"/>
      <c r="VRE133" s="19"/>
      <c r="VRF133" s="19"/>
      <c r="VRG133" s="19"/>
      <c r="VRH133" s="19"/>
      <c r="VRI133" s="19"/>
      <c r="VRJ133" s="19"/>
      <c r="VRK133" s="19"/>
      <c r="VRL133" s="19"/>
      <c r="VRM133" s="19"/>
      <c r="VRN133" s="19"/>
      <c r="VRO133" s="19"/>
      <c r="VRP133" s="19"/>
      <c r="VRQ133" s="19"/>
      <c r="VRR133" s="19"/>
      <c r="VRS133" s="19"/>
      <c r="VRT133" s="19"/>
      <c r="VRU133" s="19"/>
      <c r="VRV133" s="19"/>
      <c r="VRW133" s="19"/>
      <c r="VRX133" s="19"/>
      <c r="VRY133" s="19"/>
      <c r="VRZ133" s="19"/>
      <c r="VSA133" s="19"/>
      <c r="VSB133" s="19"/>
      <c r="VSC133" s="19"/>
      <c r="VSD133" s="19"/>
      <c r="VSE133" s="19"/>
      <c r="VSF133" s="19"/>
      <c r="VSG133" s="19"/>
      <c r="VSH133" s="19"/>
      <c r="VSI133" s="19"/>
      <c r="VSJ133" s="19"/>
      <c r="VSK133" s="19"/>
      <c r="VSL133" s="19"/>
      <c r="VSM133" s="19"/>
      <c r="VSN133" s="19"/>
      <c r="VSO133" s="19"/>
      <c r="VSP133" s="19"/>
      <c r="VSQ133" s="19"/>
      <c r="VSR133" s="19"/>
      <c r="VSS133" s="19"/>
      <c r="VST133" s="19"/>
      <c r="VSU133" s="19"/>
      <c r="VSV133" s="19"/>
      <c r="VSW133" s="19"/>
      <c r="VSX133" s="19"/>
      <c r="VSY133" s="19"/>
      <c r="VSZ133" s="19"/>
      <c r="VTA133" s="19"/>
      <c r="VTB133" s="19"/>
      <c r="VTC133" s="19"/>
      <c r="VTD133" s="19"/>
      <c r="VTE133" s="19"/>
      <c r="VTF133" s="19"/>
      <c r="VTG133" s="19"/>
      <c r="VTH133" s="19"/>
      <c r="VTI133" s="19"/>
      <c r="VTJ133" s="19"/>
      <c r="VTK133" s="19"/>
      <c r="VTL133" s="19"/>
      <c r="VTM133" s="19"/>
      <c r="VTN133" s="19"/>
      <c r="VTO133" s="19"/>
      <c r="VTP133" s="19"/>
      <c r="VTQ133" s="19"/>
      <c r="VTR133" s="19"/>
      <c r="VTS133" s="19"/>
      <c r="VTT133" s="19"/>
      <c r="VTU133" s="19"/>
      <c r="VTV133" s="19"/>
      <c r="VTW133" s="19"/>
      <c r="VTX133" s="19"/>
      <c r="VTY133" s="19"/>
      <c r="VTZ133" s="19"/>
      <c r="VUA133" s="19"/>
      <c r="VUB133" s="19"/>
      <c r="VUC133" s="19"/>
      <c r="VUD133" s="19"/>
      <c r="VUE133" s="19"/>
      <c r="VUF133" s="19"/>
      <c r="VUG133" s="19"/>
      <c r="VUH133" s="19"/>
      <c r="VUI133" s="19"/>
      <c r="VUJ133" s="19"/>
      <c r="VUK133" s="19"/>
      <c r="VUL133" s="19"/>
      <c r="VUM133" s="19"/>
      <c r="VUN133" s="19"/>
      <c r="VUO133" s="19"/>
      <c r="VUP133" s="19"/>
      <c r="VUQ133" s="19"/>
      <c r="VUR133" s="19"/>
      <c r="VUS133" s="19"/>
      <c r="VUT133" s="19"/>
      <c r="VUU133" s="19"/>
      <c r="VUV133" s="19"/>
      <c r="VUW133" s="19"/>
      <c r="VUX133" s="19"/>
      <c r="VUY133" s="19"/>
      <c r="VUZ133" s="19"/>
      <c r="VVA133" s="19"/>
      <c r="VVB133" s="19"/>
      <c r="VVC133" s="19"/>
      <c r="VVD133" s="19"/>
      <c r="VVE133" s="19"/>
      <c r="VVF133" s="19"/>
      <c r="VVG133" s="19"/>
      <c r="VVH133" s="19"/>
      <c r="VVI133" s="19"/>
      <c r="VVJ133" s="19"/>
      <c r="VVK133" s="19"/>
      <c r="VVL133" s="19"/>
      <c r="VVM133" s="19"/>
      <c r="VVN133" s="19"/>
      <c r="VVO133" s="19"/>
      <c r="VVP133" s="19"/>
      <c r="VVQ133" s="19"/>
      <c r="VVR133" s="19"/>
      <c r="VVS133" s="19"/>
      <c r="VVT133" s="19"/>
      <c r="VVU133" s="19"/>
      <c r="VVV133" s="19"/>
      <c r="VVW133" s="19"/>
      <c r="VVX133" s="19"/>
      <c r="VVY133" s="19"/>
      <c r="VVZ133" s="19"/>
      <c r="VWA133" s="19"/>
      <c r="VWB133" s="19"/>
      <c r="VWC133" s="19"/>
      <c r="VWD133" s="19"/>
      <c r="VWE133" s="19"/>
      <c r="VWF133" s="19"/>
      <c r="VWG133" s="19"/>
      <c r="VWH133" s="19"/>
      <c r="VWI133" s="19"/>
      <c r="VWJ133" s="19"/>
      <c r="VWK133" s="19"/>
      <c r="VWL133" s="19"/>
      <c r="VWM133" s="19"/>
      <c r="VWN133" s="19"/>
      <c r="VWO133" s="19"/>
      <c r="VWP133" s="19"/>
      <c r="VWQ133" s="19"/>
      <c r="VWR133" s="19"/>
      <c r="VWS133" s="19"/>
      <c r="VWT133" s="19"/>
      <c r="VWU133" s="19"/>
      <c r="VWV133" s="19"/>
      <c r="VWW133" s="19"/>
      <c r="VWX133" s="19"/>
      <c r="VWY133" s="19"/>
      <c r="VWZ133" s="19"/>
      <c r="VXA133" s="19"/>
      <c r="VXB133" s="19"/>
      <c r="VXC133" s="19"/>
      <c r="VXD133" s="19"/>
      <c r="VXE133" s="19"/>
      <c r="VXF133" s="19"/>
      <c r="VXG133" s="19"/>
      <c r="VXH133" s="19"/>
      <c r="VXI133" s="19"/>
      <c r="VXJ133" s="19"/>
      <c r="VXK133" s="19"/>
      <c r="VXL133" s="19"/>
      <c r="VXM133" s="19"/>
      <c r="VXN133" s="19"/>
      <c r="VXO133" s="19"/>
      <c r="VXP133" s="19"/>
      <c r="VXQ133" s="19"/>
      <c r="VXR133" s="19"/>
      <c r="VXS133" s="19"/>
      <c r="VXT133" s="19"/>
      <c r="VXU133" s="19"/>
      <c r="VXV133" s="19"/>
      <c r="VXW133" s="19"/>
      <c r="VXX133" s="19"/>
      <c r="VXY133" s="19"/>
      <c r="VXZ133" s="19"/>
      <c r="VYA133" s="19"/>
      <c r="VYB133" s="19"/>
      <c r="VYC133" s="19"/>
      <c r="VYD133" s="19"/>
      <c r="VYE133" s="19"/>
      <c r="VYF133" s="19"/>
      <c r="VYG133" s="19"/>
      <c r="VYH133" s="19"/>
      <c r="VYI133" s="19"/>
      <c r="VYJ133" s="19"/>
      <c r="VYK133" s="19"/>
      <c r="VYL133" s="19"/>
      <c r="VYM133" s="19"/>
      <c r="VYN133" s="19"/>
      <c r="VYO133" s="19"/>
      <c r="VYP133" s="19"/>
      <c r="VYQ133" s="19"/>
      <c r="VYR133" s="19"/>
      <c r="VYS133" s="19"/>
      <c r="VYT133" s="19"/>
      <c r="VYU133" s="19"/>
      <c r="VYV133" s="19"/>
      <c r="VYW133" s="19"/>
      <c r="VYX133" s="19"/>
      <c r="VYY133" s="19"/>
      <c r="VYZ133" s="19"/>
      <c r="VZA133" s="19"/>
      <c r="VZB133" s="19"/>
      <c r="VZC133" s="19"/>
      <c r="VZD133" s="19"/>
      <c r="VZE133" s="19"/>
      <c r="VZF133" s="19"/>
      <c r="VZG133" s="19"/>
      <c r="VZH133" s="19"/>
      <c r="VZI133" s="19"/>
      <c r="VZJ133" s="19"/>
      <c r="VZK133" s="19"/>
      <c r="VZL133" s="19"/>
      <c r="VZM133" s="19"/>
      <c r="VZN133" s="19"/>
      <c r="VZO133" s="19"/>
      <c r="VZP133" s="19"/>
      <c r="VZQ133" s="19"/>
      <c r="VZR133" s="19"/>
      <c r="VZS133" s="19"/>
      <c r="VZT133" s="19"/>
      <c r="VZU133" s="19"/>
      <c r="VZV133" s="19"/>
      <c r="VZW133" s="19"/>
      <c r="VZX133" s="19"/>
      <c r="VZY133" s="19"/>
      <c r="VZZ133" s="19"/>
      <c r="WAA133" s="19"/>
      <c r="WAB133" s="19"/>
      <c r="WAC133" s="19"/>
      <c r="WAD133" s="19"/>
      <c r="WAE133" s="19"/>
      <c r="WAF133" s="19"/>
      <c r="WAG133" s="19"/>
      <c r="WAH133" s="19"/>
      <c r="WAI133" s="19"/>
      <c r="WAJ133" s="19"/>
      <c r="WAK133" s="19"/>
      <c r="WAL133" s="19"/>
      <c r="WAM133" s="19"/>
      <c r="WAN133" s="19"/>
      <c r="WAO133" s="19"/>
      <c r="WAP133" s="19"/>
      <c r="WAQ133" s="19"/>
      <c r="WAR133" s="19"/>
      <c r="WAS133" s="19"/>
      <c r="WAT133" s="19"/>
      <c r="WAU133" s="19"/>
      <c r="WAV133" s="19"/>
      <c r="WAW133" s="19"/>
      <c r="WAX133" s="19"/>
      <c r="WAY133" s="19"/>
      <c r="WAZ133" s="19"/>
      <c r="WBA133" s="19"/>
      <c r="WBB133" s="19"/>
      <c r="WBC133" s="19"/>
      <c r="WBD133" s="19"/>
      <c r="WBE133" s="19"/>
      <c r="WBF133" s="19"/>
      <c r="WBG133" s="19"/>
      <c r="WBH133" s="19"/>
      <c r="WBI133" s="19"/>
      <c r="WBJ133" s="19"/>
      <c r="WBK133" s="19"/>
      <c r="WBL133" s="19"/>
      <c r="WBM133" s="19"/>
      <c r="WBN133" s="19"/>
      <c r="WBO133" s="19"/>
      <c r="WBP133" s="19"/>
      <c r="WBQ133" s="19"/>
      <c r="WBR133" s="19"/>
      <c r="WBS133" s="19"/>
      <c r="WBT133" s="19"/>
      <c r="WBU133" s="19"/>
      <c r="WBV133" s="19"/>
      <c r="WBW133" s="19"/>
      <c r="WBX133" s="19"/>
      <c r="WBY133" s="19"/>
      <c r="WBZ133" s="19"/>
      <c r="WCA133" s="19"/>
      <c r="WCB133" s="19"/>
      <c r="WCC133" s="19"/>
      <c r="WCD133" s="19"/>
      <c r="WCE133" s="19"/>
      <c r="WCF133" s="19"/>
      <c r="WCG133" s="19"/>
      <c r="WCH133" s="19"/>
      <c r="WCI133" s="19"/>
      <c r="WCJ133" s="19"/>
      <c r="WCK133" s="19"/>
      <c r="WCL133" s="19"/>
      <c r="WCM133" s="19"/>
      <c r="WCN133" s="19"/>
      <c r="WCO133" s="19"/>
      <c r="WCP133" s="19"/>
      <c r="WCQ133" s="19"/>
      <c r="WCR133" s="19"/>
      <c r="WCS133" s="19"/>
      <c r="WCT133" s="19"/>
      <c r="WCU133" s="19"/>
      <c r="WCV133" s="19"/>
      <c r="WCW133" s="19"/>
      <c r="WCX133" s="19"/>
      <c r="WCY133" s="19"/>
      <c r="WCZ133" s="19"/>
      <c r="WDA133" s="19"/>
      <c r="WDB133" s="19"/>
      <c r="WDC133" s="19"/>
      <c r="WDD133" s="19"/>
      <c r="WDE133" s="19"/>
      <c r="WDF133" s="19"/>
      <c r="WDG133" s="19"/>
      <c r="WDH133" s="19"/>
      <c r="WDI133" s="19"/>
      <c r="WDJ133" s="19"/>
      <c r="WDK133" s="19"/>
      <c r="WDL133" s="19"/>
      <c r="WDM133" s="19"/>
      <c r="WDN133" s="19"/>
      <c r="WDO133" s="19"/>
      <c r="WDP133" s="19"/>
      <c r="WDQ133" s="19"/>
      <c r="WDR133" s="19"/>
      <c r="WDS133" s="19"/>
      <c r="WDT133" s="19"/>
      <c r="WDU133" s="19"/>
      <c r="WDV133" s="19"/>
      <c r="WDW133" s="19"/>
      <c r="WDX133" s="19"/>
      <c r="WDY133" s="19"/>
      <c r="WDZ133" s="19"/>
      <c r="WEA133" s="19"/>
      <c r="WEB133" s="19"/>
      <c r="WEC133" s="19"/>
      <c r="WED133" s="19"/>
      <c r="WEE133" s="19"/>
      <c r="WEF133" s="19"/>
      <c r="WEG133" s="19"/>
      <c r="WEH133" s="19"/>
      <c r="WEI133" s="19"/>
      <c r="WEJ133" s="19"/>
      <c r="WEK133" s="19"/>
      <c r="WEL133" s="19"/>
      <c r="WEM133" s="19"/>
      <c r="WEN133" s="19"/>
      <c r="WEO133" s="19"/>
      <c r="WEP133" s="19"/>
      <c r="WEQ133" s="19"/>
      <c r="WER133" s="19"/>
      <c r="WES133" s="19"/>
      <c r="WET133" s="19"/>
      <c r="WEU133" s="19"/>
      <c r="WEV133" s="19"/>
      <c r="WEW133" s="19"/>
      <c r="WEX133" s="19"/>
      <c r="WEY133" s="19"/>
      <c r="WEZ133" s="19"/>
      <c r="WFA133" s="19"/>
      <c r="WFB133" s="19"/>
      <c r="WFC133" s="19"/>
      <c r="WFD133" s="19"/>
      <c r="WFE133" s="19"/>
      <c r="WFF133" s="19"/>
      <c r="WFG133" s="19"/>
      <c r="WFH133" s="19"/>
      <c r="WFI133" s="19"/>
      <c r="WFJ133" s="19"/>
      <c r="WFK133" s="19"/>
      <c r="WFL133" s="19"/>
      <c r="WFM133" s="19"/>
      <c r="WFN133" s="19"/>
      <c r="WFO133" s="19"/>
      <c r="WFP133" s="19"/>
      <c r="WFQ133" s="19"/>
      <c r="WFR133" s="19"/>
      <c r="WFS133" s="19"/>
      <c r="WFT133" s="19"/>
      <c r="WFU133" s="19"/>
      <c r="WFV133" s="19"/>
      <c r="WFW133" s="19"/>
      <c r="WFX133" s="19"/>
      <c r="WFY133" s="19"/>
      <c r="WFZ133" s="19"/>
      <c r="WGA133" s="19"/>
      <c r="WGB133" s="19"/>
      <c r="WGC133" s="19"/>
      <c r="WGD133" s="19"/>
      <c r="WGE133" s="19"/>
      <c r="WGF133" s="19"/>
      <c r="WGG133" s="19"/>
      <c r="WGH133" s="19"/>
      <c r="WGI133" s="19"/>
      <c r="WGJ133" s="19"/>
      <c r="WGK133" s="19"/>
      <c r="WGL133" s="19"/>
      <c r="WGM133" s="19"/>
      <c r="WGN133" s="19"/>
      <c r="WGO133" s="19"/>
      <c r="WGP133" s="19"/>
      <c r="WGQ133" s="19"/>
      <c r="WGR133" s="19"/>
      <c r="WGS133" s="19"/>
      <c r="WGT133" s="19"/>
      <c r="WGU133" s="19"/>
      <c r="WGV133" s="19"/>
      <c r="WGW133" s="19"/>
      <c r="WGX133" s="19"/>
      <c r="WGY133" s="19"/>
      <c r="WGZ133" s="19"/>
      <c r="WHA133" s="19"/>
      <c r="WHB133" s="19"/>
      <c r="WHC133" s="19"/>
      <c r="WHD133" s="19"/>
      <c r="WHE133" s="19"/>
      <c r="WHF133" s="19"/>
      <c r="WHG133" s="19"/>
      <c r="WHH133" s="19"/>
      <c r="WHI133" s="19"/>
      <c r="WHJ133" s="19"/>
      <c r="WHK133" s="19"/>
      <c r="WHL133" s="19"/>
      <c r="WHM133" s="19"/>
      <c r="WHN133" s="19"/>
      <c r="WHO133" s="19"/>
      <c r="WHP133" s="19"/>
      <c r="WHQ133" s="19"/>
      <c r="WHR133" s="19"/>
      <c r="WHS133" s="19"/>
      <c r="WHT133" s="19"/>
      <c r="WHU133" s="19"/>
      <c r="WHV133" s="19"/>
      <c r="WHW133" s="19"/>
      <c r="WHX133" s="19"/>
      <c r="WHY133" s="19"/>
      <c r="WHZ133" s="19"/>
      <c r="WIA133" s="19"/>
      <c r="WIB133" s="19"/>
      <c r="WIC133" s="19"/>
      <c r="WID133" s="19"/>
      <c r="WIE133" s="19"/>
      <c r="WIF133" s="19"/>
      <c r="WIG133" s="19"/>
      <c r="WIH133" s="19"/>
      <c r="WII133" s="19"/>
      <c r="WIJ133" s="19"/>
      <c r="WIK133" s="19"/>
      <c r="WIL133" s="19"/>
      <c r="WIM133" s="19"/>
      <c r="WIN133" s="19"/>
      <c r="WIO133" s="19"/>
      <c r="WIP133" s="19"/>
      <c r="WIQ133" s="19"/>
      <c r="WIR133" s="19"/>
      <c r="WIS133" s="19"/>
      <c r="WIT133" s="19"/>
      <c r="WIU133" s="19"/>
      <c r="WIV133" s="19"/>
      <c r="WIW133" s="19"/>
      <c r="WIX133" s="19"/>
      <c r="WIY133" s="19"/>
      <c r="WIZ133" s="19"/>
      <c r="WJA133" s="19"/>
      <c r="WJB133" s="19"/>
      <c r="WJC133" s="19"/>
      <c r="WJD133" s="19"/>
      <c r="WJE133" s="19"/>
      <c r="WJF133" s="19"/>
      <c r="WJG133" s="19"/>
      <c r="WJH133" s="19"/>
      <c r="WJI133" s="19"/>
      <c r="WJJ133" s="19"/>
      <c r="WJK133" s="19"/>
      <c r="WJL133" s="19"/>
      <c r="WJM133" s="19"/>
      <c r="WJN133" s="19"/>
      <c r="WJO133" s="19"/>
      <c r="WJP133" s="19"/>
      <c r="WJQ133" s="19"/>
      <c r="WJR133" s="19"/>
      <c r="WJS133" s="19"/>
      <c r="WJT133" s="19"/>
      <c r="WJU133" s="19"/>
      <c r="WJV133" s="19"/>
      <c r="WJW133" s="19"/>
      <c r="WJX133" s="19"/>
      <c r="WJY133" s="19"/>
      <c r="WJZ133" s="19"/>
      <c r="WKA133" s="19"/>
      <c r="WKB133" s="19"/>
      <c r="WKC133" s="19"/>
      <c r="WKD133" s="19"/>
      <c r="WKE133" s="19"/>
      <c r="WKF133" s="19"/>
      <c r="WKG133" s="19"/>
      <c r="WKH133" s="19"/>
      <c r="WKI133" s="19"/>
      <c r="WKJ133" s="19"/>
      <c r="WKK133" s="19"/>
      <c r="WKL133" s="19"/>
      <c r="WKM133" s="19"/>
      <c r="WKN133" s="19"/>
      <c r="WKO133" s="19"/>
      <c r="WKP133" s="19"/>
      <c r="WKQ133" s="19"/>
      <c r="WKR133" s="19"/>
      <c r="WKS133" s="19"/>
      <c r="WKT133" s="19"/>
      <c r="WKU133" s="19"/>
      <c r="WKV133" s="19"/>
      <c r="WKW133" s="19"/>
      <c r="WKX133" s="19"/>
      <c r="WKY133" s="19"/>
      <c r="WKZ133" s="19"/>
      <c r="WLA133" s="19"/>
      <c r="WLB133" s="19"/>
      <c r="WLC133" s="19"/>
      <c r="WLD133" s="19"/>
      <c r="WLE133" s="19"/>
      <c r="WLF133" s="19"/>
      <c r="WLG133" s="19"/>
      <c r="WLH133" s="19"/>
      <c r="WLI133" s="19"/>
      <c r="WLJ133" s="19"/>
      <c r="WLK133" s="19"/>
      <c r="WLL133" s="19"/>
      <c r="WLM133" s="19"/>
      <c r="WLN133" s="19"/>
      <c r="WLO133" s="19"/>
      <c r="WLP133" s="19"/>
      <c r="WLQ133" s="19"/>
      <c r="WLR133" s="19"/>
      <c r="WLS133" s="19"/>
      <c r="WLT133" s="19"/>
      <c r="WLU133" s="19"/>
      <c r="WLV133" s="19"/>
      <c r="WLW133" s="19"/>
      <c r="WLX133" s="19"/>
      <c r="WLY133" s="19"/>
      <c r="WLZ133" s="19"/>
      <c r="WMA133" s="19"/>
      <c r="WMB133" s="19"/>
      <c r="WMC133" s="19"/>
      <c r="WMD133" s="19"/>
      <c r="WME133" s="19"/>
      <c r="WMF133" s="19"/>
      <c r="WMG133" s="19"/>
      <c r="WMH133" s="19"/>
      <c r="WMI133" s="19"/>
      <c r="WMJ133" s="19"/>
      <c r="WMK133" s="19"/>
      <c r="WML133" s="19"/>
      <c r="WMM133" s="19"/>
      <c r="WMN133" s="19"/>
      <c r="WMO133" s="19"/>
      <c r="WMP133" s="19"/>
      <c r="WMQ133" s="19"/>
      <c r="WMR133" s="19"/>
      <c r="WMS133" s="19"/>
      <c r="WMT133" s="19"/>
      <c r="WMU133" s="19"/>
      <c r="WMV133" s="19"/>
      <c r="WMW133" s="19"/>
      <c r="WMX133" s="19"/>
      <c r="WMY133" s="19"/>
      <c r="WMZ133" s="19"/>
      <c r="WNA133" s="19"/>
      <c r="WNB133" s="19"/>
      <c r="WNC133" s="19"/>
      <c r="WND133" s="19"/>
      <c r="WNE133" s="19"/>
      <c r="WNF133" s="19"/>
      <c r="WNG133" s="19"/>
      <c r="WNH133" s="19"/>
      <c r="WNI133" s="19"/>
      <c r="WNJ133" s="19"/>
      <c r="WNK133" s="19"/>
      <c r="WNL133" s="19"/>
      <c r="WNM133" s="19"/>
      <c r="WNN133" s="19"/>
      <c r="WNO133" s="19"/>
      <c r="WNP133" s="19"/>
      <c r="WNQ133" s="19"/>
      <c r="WNR133" s="19"/>
      <c r="WNS133" s="19"/>
      <c r="WNT133" s="19"/>
      <c r="WNU133" s="19"/>
      <c r="WNV133" s="19"/>
      <c r="WNW133" s="19"/>
      <c r="WNX133" s="19"/>
      <c r="WNY133" s="19"/>
      <c r="WNZ133" s="19"/>
      <c r="WOA133" s="19"/>
      <c r="WOB133" s="19"/>
      <c r="WOC133" s="19"/>
      <c r="WOD133" s="19"/>
      <c r="WOE133" s="19"/>
      <c r="WOF133" s="19"/>
      <c r="WOG133" s="19"/>
      <c r="WOH133" s="19"/>
      <c r="WOI133" s="19"/>
      <c r="WOJ133" s="19"/>
      <c r="WOK133" s="19"/>
      <c r="WOL133" s="19"/>
      <c r="WOM133" s="19"/>
      <c r="WON133" s="19"/>
      <c r="WOO133" s="19"/>
      <c r="WOP133" s="19"/>
      <c r="WOQ133" s="19"/>
      <c r="WOR133" s="19"/>
      <c r="WOS133" s="19"/>
      <c r="WOT133" s="19"/>
      <c r="WOU133" s="19"/>
      <c r="WOV133" s="19"/>
      <c r="WOW133" s="19"/>
      <c r="WOX133" s="19"/>
      <c r="WOY133" s="19"/>
      <c r="WOZ133" s="19"/>
      <c r="WPA133" s="19"/>
      <c r="WPB133" s="19"/>
      <c r="WPC133" s="19"/>
      <c r="WPD133" s="19"/>
      <c r="WPE133" s="19"/>
      <c r="WPF133" s="19"/>
      <c r="WPG133" s="19"/>
      <c r="WPH133" s="19"/>
      <c r="WPI133" s="19"/>
      <c r="WPJ133" s="19"/>
      <c r="WPK133" s="19"/>
      <c r="WPL133" s="19"/>
      <c r="WPM133" s="19"/>
      <c r="WPN133" s="19"/>
      <c r="WPO133" s="19"/>
      <c r="WPP133" s="19"/>
      <c r="WPQ133" s="19"/>
      <c r="WPR133" s="19"/>
      <c r="WPS133" s="19"/>
      <c r="WPT133" s="19"/>
      <c r="WPU133" s="19"/>
      <c r="WPV133" s="19"/>
      <c r="WPW133" s="19"/>
      <c r="WPX133" s="19"/>
      <c r="WPY133" s="19"/>
      <c r="WPZ133" s="19"/>
      <c r="WQA133" s="19"/>
      <c r="WQB133" s="19"/>
      <c r="WQC133" s="19"/>
      <c r="WQD133" s="19"/>
      <c r="WQE133" s="19"/>
      <c r="WQF133" s="19"/>
      <c r="WQG133" s="19"/>
      <c r="WQH133" s="19"/>
      <c r="WQI133" s="19"/>
      <c r="WQJ133" s="19"/>
      <c r="WQK133" s="19"/>
      <c r="WQL133" s="19"/>
      <c r="WQM133" s="19"/>
      <c r="WQN133" s="19"/>
      <c r="WQO133" s="19"/>
      <c r="WQP133" s="19"/>
      <c r="WQQ133" s="19"/>
      <c r="WQR133" s="19"/>
      <c r="WQS133" s="19"/>
      <c r="WQT133" s="19"/>
      <c r="WQU133" s="19"/>
      <c r="WQV133" s="19"/>
      <c r="WQW133" s="19"/>
      <c r="WQX133" s="19"/>
      <c r="WQY133" s="19"/>
      <c r="WQZ133" s="19"/>
      <c r="WRA133" s="19"/>
      <c r="WRB133" s="19"/>
      <c r="WRC133" s="19"/>
      <c r="WRD133" s="19"/>
      <c r="WRE133" s="19"/>
      <c r="WRF133" s="19"/>
      <c r="WRG133" s="19"/>
      <c r="WRH133" s="19"/>
      <c r="WRI133" s="19"/>
      <c r="WRJ133" s="19"/>
      <c r="WRK133" s="19"/>
      <c r="WRL133" s="19"/>
      <c r="WRM133" s="19"/>
      <c r="WRN133" s="19"/>
      <c r="WRO133" s="19"/>
      <c r="WRP133" s="19"/>
      <c r="WRQ133" s="19"/>
      <c r="WRR133" s="19"/>
      <c r="WRS133" s="19"/>
      <c r="WRT133" s="19"/>
      <c r="WRU133" s="19"/>
      <c r="WRV133" s="19"/>
      <c r="WRW133" s="19"/>
      <c r="WRX133" s="19"/>
      <c r="WRY133" s="19"/>
      <c r="WRZ133" s="19"/>
      <c r="WSA133" s="19"/>
      <c r="WSB133" s="19"/>
      <c r="WSC133" s="19"/>
      <c r="WSD133" s="19"/>
      <c r="WSE133" s="19"/>
      <c r="WSF133" s="19"/>
      <c r="WSG133" s="19"/>
      <c r="WSH133" s="19"/>
      <c r="WSI133" s="19"/>
      <c r="WSJ133" s="19"/>
      <c r="WSK133" s="19"/>
      <c r="WSL133" s="19"/>
      <c r="WSM133" s="19"/>
      <c r="WSN133" s="19"/>
      <c r="WSO133" s="19"/>
      <c r="WSP133" s="19"/>
      <c r="WSQ133" s="19"/>
      <c r="WSR133" s="19"/>
      <c r="WSS133" s="19"/>
      <c r="WST133" s="19"/>
      <c r="WSU133" s="19"/>
      <c r="WSV133" s="19"/>
      <c r="WSW133" s="19"/>
      <c r="WSX133" s="19"/>
      <c r="WSY133" s="19"/>
      <c r="WSZ133" s="19"/>
      <c r="WTA133" s="19"/>
      <c r="WTB133" s="19"/>
      <c r="WTC133" s="19"/>
      <c r="WTD133" s="19"/>
      <c r="WTE133" s="19"/>
      <c r="WTF133" s="19"/>
      <c r="WTG133" s="19"/>
      <c r="WTH133" s="19"/>
      <c r="WTI133" s="19"/>
      <c r="WTJ133" s="19"/>
      <c r="WTK133" s="19"/>
      <c r="WTL133" s="19"/>
      <c r="WTM133" s="19"/>
      <c r="WTN133" s="19"/>
      <c r="WTO133" s="19"/>
      <c r="WTP133" s="19"/>
      <c r="WTQ133" s="19"/>
      <c r="WTR133" s="19"/>
      <c r="WTS133" s="19"/>
      <c r="WTT133" s="19"/>
      <c r="WTU133" s="19"/>
      <c r="WTV133" s="19"/>
      <c r="WTW133" s="19"/>
      <c r="WTX133" s="19"/>
      <c r="WTY133" s="19"/>
      <c r="WTZ133" s="19"/>
      <c r="WUA133" s="19"/>
      <c r="WUB133" s="19"/>
      <c r="WUC133" s="19"/>
      <c r="WUD133" s="19"/>
      <c r="WUE133" s="19"/>
      <c r="WUF133" s="19"/>
      <c r="WUG133" s="19"/>
      <c r="WUH133" s="19"/>
      <c r="WUI133" s="19"/>
      <c r="WUJ133" s="19"/>
      <c r="WUK133" s="19"/>
      <c r="WUL133" s="19"/>
      <c r="WUM133" s="19"/>
      <c r="WUN133" s="19"/>
      <c r="WUO133" s="19"/>
      <c r="WUP133" s="19"/>
      <c r="WUQ133" s="19"/>
      <c r="WUR133" s="19"/>
      <c r="WUS133" s="19"/>
      <c r="WUT133" s="19"/>
      <c r="WUU133" s="19"/>
      <c r="WUV133" s="19"/>
      <c r="WUW133" s="19"/>
      <c r="WUX133" s="19"/>
      <c r="WUY133" s="19"/>
      <c r="WUZ133" s="19"/>
      <c r="WVA133" s="19"/>
      <c r="WVB133" s="19"/>
      <c r="WVC133" s="19"/>
      <c r="WVD133" s="19"/>
      <c r="WVE133" s="19"/>
      <c r="WVF133" s="19"/>
      <c r="WVG133" s="19"/>
      <c r="WVH133" s="19"/>
      <c r="WVI133" s="19"/>
      <c r="WVJ133" s="19"/>
      <c r="WVK133" s="19"/>
      <c r="WVL133" s="19"/>
      <c r="WVM133" s="19"/>
      <c r="WVN133" s="19"/>
      <c r="WVO133" s="19"/>
      <c r="WVP133" s="19"/>
      <c r="WVQ133" s="19"/>
      <c r="WVR133" s="19"/>
      <c r="WVS133" s="19"/>
      <c r="WVT133" s="19"/>
      <c r="WVU133" s="19"/>
      <c r="WVV133" s="19"/>
      <c r="WVW133" s="19"/>
      <c r="WVX133" s="19"/>
      <c r="WVY133" s="19"/>
      <c r="WVZ133" s="19"/>
      <c r="WWA133" s="19"/>
      <c r="WWB133" s="19"/>
      <c r="WWC133" s="19"/>
      <c r="WWD133" s="19"/>
      <c r="WWE133" s="19"/>
      <c r="WWF133" s="19"/>
      <c r="WWG133" s="19"/>
      <c r="WWH133" s="19"/>
      <c r="WWI133" s="19"/>
      <c r="WWJ133" s="19"/>
      <c r="WWK133" s="19"/>
      <c r="WWL133" s="19"/>
      <c r="WWM133" s="19"/>
      <c r="WWN133" s="19"/>
      <c r="WWO133" s="19"/>
      <c r="WWP133" s="19"/>
      <c r="WWQ133" s="19"/>
      <c r="WWR133" s="19"/>
      <c r="WWS133" s="19"/>
      <c r="WWT133" s="19"/>
      <c r="WWU133" s="19"/>
      <c r="WWV133" s="19"/>
      <c r="WWW133" s="19"/>
      <c r="WWX133" s="19"/>
      <c r="WWY133" s="19"/>
      <c r="WWZ133" s="19"/>
      <c r="WXA133" s="19"/>
      <c r="WXB133" s="19"/>
      <c r="WXC133" s="19"/>
      <c r="WXD133" s="19"/>
      <c r="WXE133" s="19"/>
      <c r="WXF133" s="19"/>
      <c r="WXG133" s="19"/>
      <c r="WXH133" s="19"/>
      <c r="WXI133" s="19"/>
      <c r="WXJ133" s="19"/>
      <c r="WXK133" s="19"/>
      <c r="WXL133" s="19"/>
      <c r="WXM133" s="19"/>
      <c r="WXN133" s="19"/>
      <c r="WXO133" s="19"/>
      <c r="WXP133" s="19"/>
      <c r="WXQ133" s="19"/>
      <c r="WXR133" s="19"/>
      <c r="WXS133" s="19"/>
      <c r="WXT133" s="19"/>
      <c r="WXU133" s="19"/>
      <c r="WXV133" s="19"/>
      <c r="WXW133" s="19"/>
      <c r="WXX133" s="19"/>
      <c r="WXY133" s="19"/>
      <c r="WXZ133" s="19"/>
      <c r="WYA133" s="19"/>
      <c r="WYB133" s="19"/>
      <c r="WYC133" s="19"/>
      <c r="WYD133" s="19"/>
      <c r="WYE133" s="19"/>
      <c r="WYF133" s="19"/>
      <c r="WYG133" s="19"/>
      <c r="WYH133" s="19"/>
      <c r="WYI133" s="19"/>
      <c r="WYJ133" s="19"/>
      <c r="WYK133" s="19"/>
      <c r="WYL133" s="19"/>
      <c r="WYM133" s="19"/>
      <c r="WYN133" s="19"/>
      <c r="WYO133" s="19"/>
      <c r="WYP133" s="19"/>
      <c r="WYQ133" s="19"/>
      <c r="WYR133" s="19"/>
      <c r="WYS133" s="19"/>
      <c r="WYT133" s="19"/>
      <c r="WYU133" s="19"/>
      <c r="WYV133" s="19"/>
      <c r="WYW133" s="19"/>
      <c r="WYX133" s="19"/>
      <c r="WYY133" s="19"/>
      <c r="WYZ133" s="19"/>
      <c r="WZA133" s="19"/>
      <c r="WZB133" s="19"/>
      <c r="WZC133" s="19"/>
      <c r="WZD133" s="19"/>
      <c r="WZE133" s="19"/>
      <c r="WZF133" s="19"/>
      <c r="WZG133" s="19"/>
      <c r="WZH133" s="19"/>
      <c r="WZI133" s="19"/>
      <c r="WZJ133" s="19"/>
      <c r="WZK133" s="19"/>
      <c r="WZL133" s="19"/>
      <c r="WZM133" s="19"/>
      <c r="WZN133" s="19"/>
      <c r="WZO133" s="19"/>
      <c r="WZP133" s="19"/>
      <c r="WZQ133" s="19"/>
      <c r="WZR133" s="19"/>
      <c r="WZS133" s="19"/>
      <c r="WZT133" s="19"/>
      <c r="WZU133" s="19"/>
      <c r="WZV133" s="19"/>
      <c r="WZW133" s="19"/>
      <c r="WZX133" s="19"/>
      <c r="WZY133" s="19"/>
      <c r="WZZ133" s="19"/>
      <c r="XAA133" s="19"/>
      <c r="XAB133" s="19"/>
      <c r="XAC133" s="19"/>
      <c r="XAD133" s="19"/>
      <c r="XAE133" s="19"/>
      <c r="XAF133" s="19"/>
      <c r="XAG133" s="19"/>
      <c r="XAH133" s="19"/>
      <c r="XAI133" s="19"/>
      <c r="XAJ133" s="19"/>
      <c r="XAK133" s="19"/>
      <c r="XAL133" s="19"/>
      <c r="XAM133" s="19"/>
      <c r="XAN133" s="19"/>
      <c r="XAO133" s="19"/>
      <c r="XAP133" s="19"/>
      <c r="XAQ133" s="19"/>
      <c r="XAR133" s="19"/>
      <c r="XAS133" s="19"/>
      <c r="XAT133" s="19"/>
      <c r="XAU133" s="19"/>
      <c r="XAV133" s="19"/>
      <c r="XAW133" s="19"/>
      <c r="XAX133" s="19"/>
      <c r="XAY133" s="19"/>
      <c r="XAZ133" s="19"/>
      <c r="XBA133" s="19"/>
      <c r="XBB133" s="19"/>
      <c r="XBC133" s="19"/>
      <c r="XBD133" s="19"/>
      <c r="XBE133" s="19"/>
      <c r="XBF133" s="19"/>
      <c r="XBG133" s="19"/>
      <c r="XBH133" s="19"/>
      <c r="XBI133" s="19"/>
      <c r="XBJ133" s="19"/>
      <c r="XBK133" s="19"/>
      <c r="XBL133" s="19"/>
      <c r="XBM133" s="19"/>
      <c r="XBN133" s="19"/>
      <c r="XBO133" s="19"/>
      <c r="XBP133" s="19"/>
      <c r="XBQ133" s="19"/>
      <c r="XBR133" s="19"/>
      <c r="XBS133" s="19"/>
      <c r="XBT133" s="19"/>
      <c r="XBU133" s="19"/>
      <c r="XBV133" s="19"/>
      <c r="XBW133" s="19"/>
      <c r="XBX133" s="19"/>
      <c r="XBY133" s="19"/>
      <c r="XBZ133" s="19"/>
      <c r="XCA133" s="19"/>
      <c r="XCB133" s="19"/>
      <c r="XCC133" s="19"/>
      <c r="XCD133" s="19"/>
      <c r="XCE133" s="19"/>
      <c r="XCF133" s="19"/>
      <c r="XCG133" s="19"/>
      <c r="XCH133" s="19"/>
      <c r="XCI133" s="19"/>
      <c r="XCJ133" s="19"/>
      <c r="XCK133" s="19"/>
      <c r="XCL133" s="19"/>
      <c r="XCM133" s="19"/>
      <c r="XCN133" s="19"/>
      <c r="XCO133" s="19"/>
      <c r="XCP133" s="19"/>
      <c r="XCQ133" s="19"/>
      <c r="XCR133" s="19"/>
      <c r="XCS133" s="19"/>
      <c r="XCT133" s="19"/>
      <c r="XCU133" s="19"/>
      <c r="XCV133" s="19"/>
      <c r="XCW133" s="19"/>
      <c r="XCX133" s="19"/>
      <c r="XCY133" s="19"/>
      <c r="XCZ133" s="19"/>
      <c r="XDA133" s="19"/>
      <c r="XDB133" s="19"/>
      <c r="XDC133" s="19"/>
      <c r="XDD133" s="19"/>
      <c r="XDE133" s="19"/>
      <c r="XDF133" s="19"/>
      <c r="XDG133" s="19"/>
      <c r="XDH133" s="19"/>
      <c r="XDI133" s="19"/>
      <c r="XDJ133" s="19"/>
      <c r="XDK133" s="19"/>
      <c r="XDL133" s="19"/>
      <c r="XDM133" s="19"/>
      <c r="XDN133" s="19"/>
      <c r="XDO133" s="19"/>
      <c r="XDP133" s="19"/>
      <c r="XDQ133" s="19"/>
      <c r="XDR133" s="19"/>
      <c r="XDS133" s="19"/>
      <c r="XDT133" s="19"/>
      <c r="XDU133" s="19"/>
      <c r="XDV133" s="19"/>
      <c r="XDW133" s="19"/>
      <c r="XDX133" s="19"/>
      <c r="XDY133" s="19"/>
      <c r="XDZ133" s="19"/>
      <c r="XEA133" s="19"/>
      <c r="XEB133" s="19"/>
      <c r="XEC133" s="19"/>
      <c r="XED133" s="19"/>
      <c r="XEE133" s="19"/>
      <c r="XEF133" s="19"/>
      <c r="XEG133" s="19"/>
      <c r="XEH133" s="19"/>
      <c r="XEI133" s="19"/>
      <c r="XEJ133" s="19"/>
      <c r="XEK133" s="19"/>
      <c r="XEL133" s="19"/>
      <c r="XEM133" s="19"/>
      <c r="XEN133" s="19"/>
      <c r="XEO133" s="19"/>
      <c r="XEP133" s="19"/>
      <c r="XEQ133" s="19"/>
      <c r="XER133" s="19"/>
      <c r="XES133" s="19"/>
      <c r="XET133" s="19"/>
      <c r="XEU133" s="19"/>
      <c r="XEV133" s="19"/>
      <c r="XEW133" s="19"/>
      <c r="XEX133" s="19"/>
      <c r="XEY133" s="19"/>
      <c r="XEZ133" s="19"/>
      <c r="XFA133" s="19"/>
      <c r="XFB133" s="19"/>
      <c r="XFC133" s="19"/>
    </row>
    <row r="134" spans="2:16383" s="58" customFormat="1" ht="21.75" customHeight="1" x14ac:dyDescent="0.3">
      <c r="B134" s="325"/>
      <c r="E134" s="68"/>
      <c r="S134" s="325"/>
      <c r="T134" s="325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0"/>
      <c r="BN134" s="160"/>
      <c r="BO134" s="160"/>
      <c r="BP134" s="160"/>
      <c r="BQ134" s="160"/>
      <c r="BR134" s="160"/>
    </row>
    <row r="135" spans="2:16383" s="58" customFormat="1" ht="21.75" customHeight="1" x14ac:dyDescent="0.3">
      <c r="B135" s="325"/>
      <c r="E135" s="68"/>
      <c r="S135" s="325"/>
      <c r="T135" s="325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</row>
    <row r="136" spans="2:16383" s="58" customFormat="1" ht="21.75" customHeight="1" x14ac:dyDescent="0.3">
      <c r="B136" s="325"/>
      <c r="E136" s="68"/>
      <c r="S136" s="325"/>
      <c r="T136" s="325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0"/>
      <c r="BN136" s="160"/>
      <c r="BO136" s="160"/>
      <c r="BP136" s="160"/>
      <c r="BQ136" s="160"/>
      <c r="BR136" s="160"/>
    </row>
    <row r="137" spans="2:16383" s="58" customFormat="1" ht="21.75" customHeight="1" x14ac:dyDescent="0.3">
      <c r="B137" s="325"/>
      <c r="E137" s="68"/>
      <c r="S137" s="325"/>
      <c r="T137" s="325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0"/>
      <c r="BO137" s="160"/>
      <c r="BP137" s="160"/>
      <c r="BQ137" s="160"/>
      <c r="BR137" s="160"/>
    </row>
    <row r="138" spans="2:16383" s="58" customFormat="1" ht="21.75" customHeight="1" x14ac:dyDescent="0.3">
      <c r="B138" s="325"/>
      <c r="E138" s="68"/>
      <c r="S138" s="325"/>
      <c r="T138" s="325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</row>
    <row r="139" spans="2:16383" s="58" customFormat="1" ht="21.75" customHeight="1" x14ac:dyDescent="0.3">
      <c r="B139" s="325"/>
      <c r="E139" s="68"/>
      <c r="S139" s="325"/>
      <c r="T139" s="325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0"/>
      <c r="BO139" s="160"/>
      <c r="BP139" s="160"/>
      <c r="BQ139" s="160"/>
      <c r="BR139" s="160"/>
    </row>
    <row r="140" spans="2:16383" s="58" customFormat="1" ht="21.75" customHeight="1" x14ac:dyDescent="0.3">
      <c r="B140" s="325"/>
      <c r="E140" s="68"/>
      <c r="S140" s="325"/>
      <c r="T140" s="325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160"/>
      <c r="BN140" s="160"/>
      <c r="BO140" s="160"/>
      <c r="BP140" s="160"/>
      <c r="BQ140" s="160"/>
      <c r="BR140" s="160"/>
    </row>
    <row r="141" spans="2:16383" s="58" customFormat="1" ht="21.75" customHeight="1" x14ac:dyDescent="0.3">
      <c r="B141" s="325"/>
      <c r="E141" s="68"/>
      <c r="S141" s="325"/>
      <c r="T141" s="325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160"/>
      <c r="BH141" s="160"/>
      <c r="BI141" s="160"/>
      <c r="BJ141" s="160"/>
      <c r="BK141" s="160"/>
      <c r="BL141" s="160"/>
      <c r="BM141" s="160"/>
      <c r="BN141" s="160"/>
      <c r="BO141" s="160"/>
      <c r="BP141" s="160"/>
      <c r="BQ141" s="160"/>
      <c r="BR141" s="160"/>
    </row>
    <row r="142" spans="2:16383" s="58" customFormat="1" ht="21.75" customHeight="1" x14ac:dyDescent="0.3">
      <c r="B142" s="325"/>
      <c r="E142" s="68"/>
      <c r="S142" s="325"/>
      <c r="T142" s="325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160"/>
      <c r="BN142" s="160"/>
      <c r="BO142" s="160"/>
      <c r="BP142" s="160"/>
      <c r="BQ142" s="160"/>
      <c r="BR142" s="160"/>
    </row>
    <row r="143" spans="2:16383" s="58" customFormat="1" ht="21.75" customHeight="1" x14ac:dyDescent="0.3">
      <c r="B143" s="325"/>
      <c r="E143" s="68"/>
      <c r="S143" s="325"/>
      <c r="T143" s="325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60"/>
      <c r="BQ143" s="160"/>
      <c r="BR143" s="160"/>
    </row>
    <row r="144" spans="2:16383" s="58" customFormat="1" ht="21.75" customHeight="1" x14ac:dyDescent="0.3">
      <c r="B144" s="325"/>
      <c r="E144" s="68"/>
      <c r="S144" s="325"/>
      <c r="T144" s="325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60"/>
      <c r="BQ144" s="160"/>
      <c r="BR144" s="160"/>
    </row>
    <row r="145" spans="2:70" s="58" customFormat="1" ht="21.75" customHeight="1" x14ac:dyDescent="0.3">
      <c r="B145" s="325"/>
      <c r="E145" s="68"/>
      <c r="S145" s="325"/>
      <c r="T145" s="325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</row>
    <row r="146" spans="2:70" s="58" customFormat="1" ht="21.75" customHeight="1" x14ac:dyDescent="0.3">
      <c r="B146" s="325"/>
      <c r="E146" s="68"/>
      <c r="S146" s="325"/>
      <c r="T146" s="325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</row>
    <row r="147" spans="2:70" s="58" customFormat="1" ht="13.5" customHeight="1" x14ac:dyDescent="0.3">
      <c r="B147" s="325"/>
      <c r="C147" s="89"/>
      <c r="D147" s="89"/>
      <c r="E147" s="90"/>
      <c r="F147" s="91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61"/>
      <c r="T147" s="61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</row>
    <row r="148" spans="2:70" s="58" customFormat="1" ht="31.5" hidden="1" customHeight="1" x14ac:dyDescent="0.3">
      <c r="B148" s="325"/>
      <c r="E148" s="68"/>
      <c r="S148" s="61"/>
      <c r="T148" s="61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</row>
  </sheetData>
  <autoFilter ref="A14:AJ126"/>
  <mergeCells count="6">
    <mergeCell ref="E6:T6"/>
    <mergeCell ref="C131:T131"/>
    <mergeCell ref="C132:T132"/>
    <mergeCell ref="C133:T133"/>
    <mergeCell ref="C129:T129"/>
    <mergeCell ref="C130:T13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J698"/>
  <sheetViews>
    <sheetView topLeftCell="A13" zoomScale="60" zoomScaleNormal="60" workbookViewId="0">
      <selection activeCell="A71" sqref="A71:XFD71"/>
    </sheetView>
  </sheetViews>
  <sheetFormatPr baseColWidth="10" defaultColWidth="76.85546875" defaultRowHeight="15" x14ac:dyDescent="0.25"/>
  <cols>
    <col min="1" max="1" width="7.28515625" style="165" customWidth="1"/>
    <col min="2" max="2" width="6.28515625" style="2" bestFit="1" customWidth="1"/>
    <col min="3" max="3" width="57.7109375" style="2" customWidth="1"/>
    <col min="4" max="4" width="20.7109375" style="2" customWidth="1"/>
    <col min="5" max="5" width="32.7109375" style="12" customWidth="1"/>
    <col min="6" max="6" width="24.5703125" style="2" customWidth="1"/>
    <col min="7" max="7" width="24.28515625" style="2" customWidth="1"/>
    <col min="8" max="8" width="24.85546875" style="2" bestFit="1" customWidth="1"/>
    <col min="9" max="9" width="23.7109375" style="2" customWidth="1"/>
    <col min="10" max="10" width="24.85546875" style="2" customWidth="1"/>
    <col min="11" max="18" width="22.7109375" style="2" hidden="1" customWidth="1"/>
    <col min="19" max="19" width="25.42578125" style="2" bestFit="1" customWidth="1"/>
    <col min="20" max="20" width="28.570312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114" width="11.42578125" style="165" customWidth="1"/>
    <col min="115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114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114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114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114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114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114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114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114" s="165" customFormat="1" ht="27.75" customHeight="1" x14ac:dyDescent="0.45">
      <c r="A8" s="176"/>
      <c r="B8" s="176"/>
      <c r="C8" s="187" t="s">
        <v>152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114" s="165" customFormat="1" ht="27.75" customHeight="1" x14ac:dyDescent="0.45">
      <c r="A9" s="176"/>
      <c r="B9" s="176"/>
      <c r="C9" s="187" t="s">
        <v>153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114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114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114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114" ht="57" customHeight="1" thickBot="1" x14ac:dyDescent="0.3">
      <c r="A13" s="194"/>
      <c r="B13" s="244"/>
      <c r="C13" s="244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114" s="7" customFormat="1" ht="30" customHeight="1" thickBot="1" x14ac:dyDescent="0.3">
      <c r="A14" s="196"/>
      <c r="B14" s="247"/>
      <c r="C14" s="99" t="s">
        <v>24</v>
      </c>
      <c r="D14" s="100"/>
      <c r="E14" s="101" t="s">
        <v>25</v>
      </c>
      <c r="F14" s="102" t="s">
        <v>25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03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6"/>
      <c r="CT14" s="166"/>
      <c r="CU14" s="166"/>
      <c r="CV14" s="166"/>
      <c r="CW14" s="166"/>
      <c r="CX14" s="166"/>
      <c r="CY14" s="166"/>
      <c r="CZ14" s="166"/>
      <c r="DA14" s="166"/>
      <c r="DB14" s="166"/>
      <c r="DC14" s="166"/>
      <c r="DD14" s="166"/>
      <c r="DE14" s="166"/>
      <c r="DF14" s="166"/>
      <c r="DG14" s="166"/>
      <c r="DH14" s="166"/>
      <c r="DI14" s="166"/>
      <c r="DJ14" s="166"/>
    </row>
    <row r="15" spans="1:114" s="7" customFormat="1" ht="18.75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1939533480</v>
      </c>
      <c r="F15" s="108">
        <f>+S15</f>
        <v>646511160</v>
      </c>
      <c r="G15" s="109">
        <v>161627790</v>
      </c>
      <c r="H15" s="109">
        <v>161627790</v>
      </c>
      <c r="I15" s="109">
        <v>161627790</v>
      </c>
      <c r="J15" s="110">
        <v>161627790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78" si="0">SUM(G15:R15)</f>
        <v>646511160</v>
      </c>
      <c r="T15" s="111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66"/>
      <c r="DH15" s="166"/>
      <c r="DI15" s="166"/>
      <c r="DJ15" s="166"/>
    </row>
    <row r="16" spans="1:114" s="7" customFormat="1" ht="18.75" thickBot="1" x14ac:dyDescent="0.3">
      <c r="A16" s="197"/>
      <c r="B16" s="112">
        <v>2</v>
      </c>
      <c r="C16" s="94" t="s">
        <v>34</v>
      </c>
      <c r="D16" s="106" t="s">
        <v>31</v>
      </c>
      <c r="E16" s="113">
        <f>+G16*12</f>
        <v>75634656</v>
      </c>
      <c r="F16" s="114">
        <f>SUM(G16:R16)</f>
        <v>25211552</v>
      </c>
      <c r="G16" s="115">
        <v>6302888</v>
      </c>
      <c r="H16" s="115">
        <v>6302888</v>
      </c>
      <c r="I16" s="115">
        <v>6302888</v>
      </c>
      <c r="J16" s="116">
        <v>6302888</v>
      </c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25211552</v>
      </c>
      <c r="T16" s="111">
        <f t="shared" ref="T16:T79" si="1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  <c r="CF16" s="166"/>
      <c r="CG16" s="166"/>
      <c r="CH16" s="166"/>
      <c r="CI16" s="166"/>
      <c r="CJ16" s="166"/>
      <c r="CK16" s="166"/>
      <c r="CL16" s="166"/>
      <c r="CM16" s="166"/>
      <c r="CN16" s="166"/>
      <c r="CO16" s="166"/>
      <c r="CP16" s="166"/>
      <c r="CQ16" s="166"/>
      <c r="CR16" s="166"/>
      <c r="CS16" s="166"/>
      <c r="CT16" s="166"/>
      <c r="CU16" s="166"/>
      <c r="CV16" s="166"/>
      <c r="CW16" s="166"/>
      <c r="CX16" s="166"/>
      <c r="CY16" s="166"/>
      <c r="CZ16" s="166"/>
      <c r="DA16" s="166"/>
      <c r="DB16" s="166"/>
      <c r="DC16" s="166"/>
      <c r="DD16" s="166"/>
      <c r="DE16" s="166"/>
      <c r="DF16" s="166"/>
      <c r="DG16" s="166"/>
      <c r="DH16" s="166"/>
      <c r="DI16" s="166"/>
      <c r="DJ16" s="166"/>
    </row>
    <row r="17" spans="1:114" s="7" customFormat="1" ht="18.75" thickBot="1" x14ac:dyDescent="0.3">
      <c r="A17" s="197"/>
      <c r="B17" s="112">
        <v>3</v>
      </c>
      <c r="C17" s="94" t="s">
        <v>182</v>
      </c>
      <c r="D17" s="106" t="s">
        <v>31</v>
      </c>
      <c r="E17" s="118">
        <f t="shared" ref="E17:E21" si="2">+G17*12</f>
        <v>1317672</v>
      </c>
      <c r="F17" s="114">
        <f t="shared" ref="F17:F22" si="3">SUM(G17:R17)</f>
        <v>439224</v>
      </c>
      <c r="G17" s="115">
        <f>109806</f>
        <v>109806</v>
      </c>
      <c r="H17" s="115">
        <v>109806</v>
      </c>
      <c r="I17" s="115">
        <v>109806</v>
      </c>
      <c r="J17" s="116">
        <v>109806</v>
      </c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439224</v>
      </c>
      <c r="T17" s="111">
        <f t="shared" si="1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6"/>
      <c r="DB17" s="166"/>
      <c r="DC17" s="166"/>
      <c r="DD17" s="166"/>
      <c r="DE17" s="166"/>
      <c r="DF17" s="166"/>
      <c r="DG17" s="166"/>
      <c r="DH17" s="166"/>
      <c r="DI17" s="166"/>
      <c r="DJ17" s="166"/>
    </row>
    <row r="18" spans="1:114" s="7" customFormat="1" ht="18.75" hidden="1" thickBot="1" x14ac:dyDescent="0.3">
      <c r="A18" s="197"/>
      <c r="B18" s="112">
        <v>5</v>
      </c>
      <c r="C18" s="94" t="s">
        <v>36</v>
      </c>
      <c r="D18" s="106" t="s">
        <v>31</v>
      </c>
      <c r="E18" s="113">
        <f t="shared" si="2"/>
        <v>0</v>
      </c>
      <c r="F18" s="114"/>
      <c r="G18" s="115"/>
      <c r="H18" s="115"/>
      <c r="I18" s="115"/>
      <c r="J18" s="116"/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0</v>
      </c>
      <c r="T18" s="111">
        <f t="shared" si="1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66"/>
      <c r="CH18" s="166"/>
      <c r="CI18" s="166"/>
      <c r="CJ18" s="166"/>
      <c r="CK18" s="166"/>
      <c r="CL18" s="166"/>
      <c r="CM18" s="166"/>
      <c r="CN18" s="166"/>
      <c r="CO18" s="166"/>
      <c r="CP18" s="166"/>
      <c r="CQ18" s="166"/>
      <c r="CR18" s="166"/>
      <c r="CS18" s="166"/>
      <c r="CT18" s="166"/>
      <c r="CU18" s="166"/>
      <c r="CV18" s="166"/>
      <c r="CW18" s="166"/>
      <c r="CX18" s="166"/>
      <c r="CY18" s="166"/>
      <c r="CZ18" s="166"/>
      <c r="DA18" s="166"/>
      <c r="DB18" s="166"/>
      <c r="DC18" s="166"/>
      <c r="DD18" s="166"/>
      <c r="DE18" s="166"/>
      <c r="DF18" s="166"/>
      <c r="DG18" s="166"/>
      <c r="DH18" s="166"/>
      <c r="DI18" s="166"/>
      <c r="DJ18" s="166"/>
    </row>
    <row r="19" spans="1:114" s="7" customFormat="1" ht="18.75" thickBot="1" x14ac:dyDescent="0.3">
      <c r="A19" s="197"/>
      <c r="B19" s="112">
        <v>4</v>
      </c>
      <c r="C19" s="94" t="s">
        <v>37</v>
      </c>
      <c r="D19" s="106" t="s">
        <v>31</v>
      </c>
      <c r="E19" s="113">
        <f t="shared" si="2"/>
        <v>4372128</v>
      </c>
      <c r="F19" s="114">
        <f t="shared" si="3"/>
        <v>1457379</v>
      </c>
      <c r="G19" s="115">
        <v>364344</v>
      </c>
      <c r="H19" s="115">
        <v>364345</v>
      </c>
      <c r="I19" s="115">
        <v>364345</v>
      </c>
      <c r="J19" s="116">
        <v>364345</v>
      </c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1457379</v>
      </c>
      <c r="T19" s="111">
        <f t="shared" si="1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66"/>
      <c r="CH19" s="166"/>
      <c r="CI19" s="166"/>
      <c r="CJ19" s="166"/>
      <c r="CK19" s="166"/>
      <c r="CL19" s="166"/>
      <c r="CM19" s="166"/>
      <c r="CN19" s="166"/>
      <c r="CO19" s="166"/>
      <c r="CP19" s="166"/>
      <c r="CQ19" s="166"/>
      <c r="CR19" s="166"/>
      <c r="CS19" s="166"/>
      <c r="CT19" s="166"/>
      <c r="CU19" s="166"/>
      <c r="CV19" s="166"/>
      <c r="CW19" s="166"/>
      <c r="CX19" s="166"/>
      <c r="CY19" s="166"/>
      <c r="CZ19" s="166"/>
      <c r="DA19" s="166"/>
      <c r="DB19" s="166"/>
      <c r="DC19" s="166"/>
      <c r="DD19" s="166"/>
      <c r="DE19" s="166"/>
      <c r="DF19" s="166"/>
      <c r="DG19" s="166"/>
      <c r="DH19" s="166"/>
      <c r="DI19" s="166"/>
      <c r="DJ19" s="166"/>
    </row>
    <row r="20" spans="1:114" s="7" customFormat="1" ht="18.75" thickBot="1" x14ac:dyDescent="0.3">
      <c r="A20" s="197"/>
      <c r="B20" s="112"/>
      <c r="C20" s="94" t="s">
        <v>207</v>
      </c>
      <c r="D20" s="106"/>
      <c r="E20" s="113">
        <f t="shared" si="2"/>
        <v>2546232</v>
      </c>
      <c r="F20" s="114">
        <f>+G20</f>
        <v>212186</v>
      </c>
      <c r="G20" s="115">
        <v>212186</v>
      </c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>
        <f>SUM(G20:J20)</f>
        <v>212186</v>
      </c>
      <c r="T20" s="111"/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</row>
    <row r="21" spans="1:114" s="7" customFormat="1" ht="18.75" hidden="1" thickBot="1" x14ac:dyDescent="0.3">
      <c r="A21" s="197"/>
      <c r="B21" s="112">
        <v>7</v>
      </c>
      <c r="C21" s="94" t="s">
        <v>38</v>
      </c>
      <c r="D21" s="106" t="s">
        <v>31</v>
      </c>
      <c r="E21" s="113">
        <f t="shared" si="2"/>
        <v>0</v>
      </c>
      <c r="F21" s="114">
        <f t="shared" si="3"/>
        <v>0</v>
      </c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</row>
    <row r="22" spans="1:114" s="7" customFormat="1" ht="18.75" thickBot="1" x14ac:dyDescent="0.3">
      <c r="A22" s="197"/>
      <c r="B22" s="112">
        <v>5</v>
      </c>
      <c r="C22" s="94" t="s">
        <v>39</v>
      </c>
      <c r="D22" s="106" t="s">
        <v>31</v>
      </c>
      <c r="E22" s="113">
        <f>+G22*12</f>
        <v>7529808</v>
      </c>
      <c r="F22" s="114">
        <f t="shared" si="3"/>
        <v>2509939</v>
      </c>
      <c r="G22" s="115">
        <v>627484</v>
      </c>
      <c r="H22" s="115">
        <v>627485</v>
      </c>
      <c r="I22" s="115">
        <v>627485</v>
      </c>
      <c r="J22" s="116">
        <v>627485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2509939</v>
      </c>
      <c r="T22" s="111">
        <f t="shared" si="1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</row>
    <row r="23" spans="1:114" s="7" customFormat="1" ht="18.75" hidden="1" thickBot="1" x14ac:dyDescent="0.3">
      <c r="A23" s="197"/>
      <c r="B23" s="112">
        <v>6</v>
      </c>
      <c r="C23" s="94" t="s">
        <v>40</v>
      </c>
      <c r="D23" s="106"/>
      <c r="E23" s="113"/>
      <c r="F23" s="114"/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</row>
    <row r="24" spans="1:114" s="7" customFormat="1" ht="18.75" hidden="1" thickBot="1" x14ac:dyDescent="0.3">
      <c r="A24" s="197"/>
      <c r="B24" s="112">
        <v>7</v>
      </c>
      <c r="C24" s="94" t="s">
        <v>41</v>
      </c>
      <c r="D24" s="106"/>
      <c r="E24" s="113"/>
      <c r="F24" s="114"/>
      <c r="G24" s="115"/>
      <c r="H24" s="115"/>
      <c r="I24" s="115"/>
      <c r="J24" s="116"/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0</v>
      </c>
      <c r="T24" s="111">
        <f t="shared" si="1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</row>
    <row r="25" spans="1:114" s="7" customFormat="1" ht="21" hidden="1" thickBot="1" x14ac:dyDescent="0.35">
      <c r="A25" s="197"/>
      <c r="B25" s="112"/>
      <c r="C25" s="94" t="s">
        <v>42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</row>
    <row r="26" spans="1:114" s="7" customFormat="1" ht="21" hidden="1" thickBot="1" x14ac:dyDescent="0.35">
      <c r="A26" s="197"/>
      <c r="B26" s="112">
        <v>10</v>
      </c>
      <c r="C26" s="94" t="s">
        <v>43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</row>
    <row r="27" spans="1:114" s="7" customFormat="1" ht="18.75" hidden="1" thickBot="1" x14ac:dyDescent="0.3">
      <c r="A27" s="197"/>
      <c r="B27" s="112">
        <v>11</v>
      </c>
      <c r="C27" s="94" t="s">
        <v>44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</row>
    <row r="28" spans="1:114" s="7" customFormat="1" ht="18.75" thickBot="1" x14ac:dyDescent="0.3">
      <c r="A28" s="197"/>
      <c r="B28" s="112">
        <v>12</v>
      </c>
      <c r="C28" s="94" t="s">
        <v>45</v>
      </c>
      <c r="D28" s="106">
        <v>2052</v>
      </c>
      <c r="E28" s="113">
        <v>73554653</v>
      </c>
      <c r="F28" s="114">
        <v>24518218</v>
      </c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24518218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</row>
    <row r="29" spans="1:114" s="7" customFormat="1" ht="18.75" thickBot="1" x14ac:dyDescent="0.3">
      <c r="A29" s="197"/>
      <c r="B29" s="112">
        <v>8</v>
      </c>
      <c r="C29" s="94" t="s">
        <v>46</v>
      </c>
      <c r="D29" s="106">
        <v>1714</v>
      </c>
      <c r="E29" s="113">
        <v>23241298</v>
      </c>
      <c r="F29" s="114">
        <f>+J29</f>
        <v>11620649</v>
      </c>
      <c r="G29" s="115"/>
      <c r="H29" s="115"/>
      <c r="I29" s="115"/>
      <c r="J29" s="116">
        <v>11620649</v>
      </c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11620649</v>
      </c>
      <c r="T29" s="111">
        <f t="shared" si="1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</row>
    <row r="30" spans="1:114" s="7" customFormat="1" ht="36.75" hidden="1" thickBot="1" x14ac:dyDescent="0.3">
      <c r="A30" s="197"/>
      <c r="B30" s="112">
        <v>7</v>
      </c>
      <c r="C30" s="94" t="s">
        <v>47</v>
      </c>
      <c r="D30" s="106" t="s">
        <v>31</v>
      </c>
      <c r="E30" s="113"/>
      <c r="F30" s="114"/>
      <c r="G30" s="115"/>
      <c r="H30" s="115"/>
      <c r="I30" s="115"/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0</v>
      </c>
      <c r="T30" s="111">
        <f t="shared" si="1"/>
        <v>0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</row>
    <row r="31" spans="1:114" s="7" customFormat="1" ht="36.75" hidden="1" thickBot="1" x14ac:dyDescent="0.3">
      <c r="A31" s="197"/>
      <c r="B31" s="112">
        <v>9</v>
      </c>
      <c r="C31" s="94" t="s">
        <v>48</v>
      </c>
      <c r="D31" s="106" t="s">
        <v>31</v>
      </c>
      <c r="E31" s="113"/>
      <c r="F31" s="114"/>
      <c r="G31" s="115"/>
      <c r="H31" s="115"/>
      <c r="I31" s="115"/>
      <c r="J31" s="116"/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0</v>
      </c>
      <c r="T31" s="111">
        <f t="shared" si="1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</row>
    <row r="32" spans="1:114" s="7" customFormat="1" ht="36.75" hidden="1" thickBot="1" x14ac:dyDescent="0.3">
      <c r="A32" s="197"/>
      <c r="B32" s="112">
        <v>10</v>
      </c>
      <c r="C32" s="94" t="s">
        <v>49</v>
      </c>
      <c r="D32" s="106" t="s">
        <v>31</v>
      </c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</row>
    <row r="33" spans="1:114" s="7" customFormat="1" ht="18.75" hidden="1" thickBot="1" x14ac:dyDescent="0.3">
      <c r="A33" s="197"/>
      <c r="B33" s="112">
        <v>11</v>
      </c>
      <c r="C33" s="94" t="s">
        <v>50</v>
      </c>
      <c r="D33" s="106" t="s">
        <v>31</v>
      </c>
      <c r="E33" s="113"/>
      <c r="F33" s="114"/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1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</row>
    <row r="34" spans="1:114" s="7" customFormat="1" ht="18.75" hidden="1" thickBot="1" x14ac:dyDescent="0.3">
      <c r="A34" s="197"/>
      <c r="B34" s="112">
        <v>17</v>
      </c>
      <c r="C34" s="94" t="s">
        <v>51</v>
      </c>
      <c r="D34" s="106"/>
      <c r="E34" s="113"/>
      <c r="F34" s="114"/>
      <c r="G34" s="115"/>
      <c r="H34" s="115"/>
      <c r="I34" s="115"/>
      <c r="J34" s="116"/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0</v>
      </c>
      <c r="T34" s="111">
        <f t="shared" si="1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</row>
    <row r="35" spans="1:114" s="7" customFormat="1" ht="18.75" hidden="1" thickBot="1" x14ac:dyDescent="0.3">
      <c r="A35" s="197"/>
      <c r="B35" s="112">
        <v>18</v>
      </c>
      <c r="C35" s="94" t="s">
        <v>52</v>
      </c>
      <c r="D35" s="106"/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</row>
    <row r="36" spans="1:114" s="8" customFormat="1" ht="18.75" hidden="1" thickBot="1" x14ac:dyDescent="0.3">
      <c r="A36" s="197"/>
      <c r="B36" s="112"/>
      <c r="C36" s="94" t="s">
        <v>53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</row>
    <row r="37" spans="1:114" s="9" customFormat="1" ht="18.75" hidden="1" thickBot="1" x14ac:dyDescent="0.3">
      <c r="A37" s="197"/>
      <c r="B37" s="112">
        <v>12</v>
      </c>
      <c r="C37" s="94" t="s">
        <v>54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</row>
    <row r="38" spans="1:114" s="9" customFormat="1" ht="18.75" hidden="1" thickBot="1" x14ac:dyDescent="0.3">
      <c r="A38" s="197"/>
      <c r="B38" s="112">
        <v>20</v>
      </c>
      <c r="C38" s="94" t="s">
        <v>55</v>
      </c>
      <c r="D38" s="106" t="s">
        <v>31</v>
      </c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</row>
    <row r="39" spans="1:114" s="7" customFormat="1" ht="18.75" hidden="1" thickBot="1" x14ac:dyDescent="0.3">
      <c r="A39" s="197"/>
      <c r="B39" s="112">
        <v>13</v>
      </c>
      <c r="C39" s="94" t="s">
        <v>56</v>
      </c>
      <c r="D39" s="106" t="s">
        <v>31</v>
      </c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1"/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</row>
    <row r="40" spans="1:114" s="7" customFormat="1" ht="18.75" hidden="1" thickBot="1" x14ac:dyDescent="0.3">
      <c r="A40" s="197"/>
      <c r="B40" s="112">
        <v>22</v>
      </c>
      <c r="C40" s="94" t="s">
        <v>57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</row>
    <row r="41" spans="1:114" s="10" customFormat="1" ht="18.75" hidden="1" thickBot="1" x14ac:dyDescent="0.3">
      <c r="A41" s="197"/>
      <c r="B41" s="112">
        <v>9</v>
      </c>
      <c r="C41" s="94" t="s">
        <v>58</v>
      </c>
      <c r="D41" s="106"/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1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</row>
    <row r="42" spans="1:114" s="10" customFormat="1" ht="18.75" hidden="1" thickBot="1" x14ac:dyDescent="0.3">
      <c r="A42" s="197"/>
      <c r="B42" s="112">
        <v>24</v>
      </c>
      <c r="C42" s="94" t="s">
        <v>59</v>
      </c>
      <c r="D42" s="106"/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</row>
    <row r="43" spans="1:114" s="10" customFormat="1" ht="18.75" hidden="1" thickBot="1" x14ac:dyDescent="0.3">
      <c r="A43" s="197"/>
      <c r="B43" s="112">
        <v>25</v>
      </c>
      <c r="C43" s="94" t="s">
        <v>60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</row>
    <row r="44" spans="1:114" s="10" customFormat="1" ht="18.75" thickBot="1" x14ac:dyDescent="0.3">
      <c r="A44" s="197"/>
      <c r="B44" s="112">
        <v>14</v>
      </c>
      <c r="C44" s="94" t="s">
        <v>61</v>
      </c>
      <c r="D44" s="106">
        <v>1716</v>
      </c>
      <c r="E44" s="113">
        <v>1254400</v>
      </c>
      <c r="F44" s="114">
        <f>+J44</f>
        <v>878080</v>
      </c>
      <c r="G44" s="115"/>
      <c r="H44" s="115"/>
      <c r="I44" s="115"/>
      <c r="J44" s="116">
        <f>+E44*0.7</f>
        <v>878080</v>
      </c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878080</v>
      </c>
      <c r="T44" s="111">
        <f t="shared" si="1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</row>
    <row r="45" spans="1:114" s="10" customFormat="1" ht="18.75" thickBot="1" x14ac:dyDescent="0.3">
      <c r="A45" s="197"/>
      <c r="B45" s="112">
        <v>15</v>
      </c>
      <c r="C45" s="94" t="s">
        <v>62</v>
      </c>
      <c r="D45" s="106">
        <v>1716</v>
      </c>
      <c r="E45" s="113">
        <v>21110085</v>
      </c>
      <c r="F45" s="114">
        <f>+J45</f>
        <v>14777059.499999998</v>
      </c>
      <c r="G45" s="115"/>
      <c r="H45" s="115"/>
      <c r="I45" s="115"/>
      <c r="J45" s="116">
        <f>+E45*0.7</f>
        <v>14777059.499999998</v>
      </c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14777059.499999998</v>
      </c>
      <c r="T45" s="111">
        <f t="shared" si="1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</row>
    <row r="46" spans="1:114" s="10" customFormat="1" ht="18.75" hidden="1" thickBot="1" x14ac:dyDescent="0.3">
      <c r="A46" s="197"/>
      <c r="B46" s="112">
        <v>12</v>
      </c>
      <c r="C46" s="94" t="s">
        <v>63</v>
      </c>
      <c r="D46" s="106"/>
      <c r="E46" s="120"/>
      <c r="F46" s="114"/>
      <c r="G46" s="115"/>
      <c r="H46" s="115"/>
      <c r="I46" s="115"/>
      <c r="J46" s="116"/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0</v>
      </c>
      <c r="T46" s="111">
        <f t="shared" si="1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</row>
    <row r="47" spans="1:114" s="10" customFormat="1" ht="18.75" hidden="1" thickBot="1" x14ac:dyDescent="0.3">
      <c r="A47" s="197"/>
      <c r="B47" s="112">
        <v>16</v>
      </c>
      <c r="C47" s="94" t="s">
        <v>64</v>
      </c>
      <c r="D47" s="106"/>
      <c r="E47" s="120"/>
      <c r="F47" s="114"/>
      <c r="G47" s="115"/>
      <c r="H47" s="115"/>
      <c r="I47" s="115"/>
      <c r="J47" s="116"/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0</v>
      </c>
      <c r="T47" s="111">
        <f t="shared" si="1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</row>
    <row r="48" spans="1:114" s="10" customFormat="1" ht="18.75" hidden="1" thickBot="1" x14ac:dyDescent="0.3">
      <c r="A48" s="197"/>
      <c r="B48" s="112">
        <v>30</v>
      </c>
      <c r="C48" s="94" t="s">
        <v>65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</row>
    <row r="49" spans="1:114" s="10" customFormat="1" ht="36.75" hidden="1" thickBot="1" x14ac:dyDescent="0.3">
      <c r="A49" s="197"/>
      <c r="B49" s="112">
        <v>17</v>
      </c>
      <c r="C49" s="94" t="s">
        <v>66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</row>
    <row r="50" spans="1:114" s="10" customFormat="1" ht="18.75" hidden="1" thickBot="1" x14ac:dyDescent="0.3">
      <c r="A50" s="197"/>
      <c r="B50" s="112">
        <v>32</v>
      </c>
      <c r="C50" s="94" t="s">
        <v>67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</row>
    <row r="51" spans="1:114" s="10" customFormat="1" ht="18.75" hidden="1" thickBot="1" x14ac:dyDescent="0.3">
      <c r="A51" s="197"/>
      <c r="B51" s="112">
        <v>33</v>
      </c>
      <c r="C51" s="94" t="s">
        <v>68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</row>
    <row r="52" spans="1:114" s="10" customFormat="1" ht="18.75" hidden="1" thickBot="1" x14ac:dyDescent="0.3">
      <c r="A52" s="197"/>
      <c r="B52" s="112">
        <v>14</v>
      </c>
      <c r="C52" s="94" t="s">
        <v>69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</row>
    <row r="53" spans="1:114" s="10" customFormat="1" ht="18.75" hidden="1" thickBot="1" x14ac:dyDescent="0.3">
      <c r="A53" s="197"/>
      <c r="B53" s="112">
        <v>18</v>
      </c>
      <c r="C53" s="94" t="s">
        <v>70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</row>
    <row r="54" spans="1:114" s="10" customFormat="1" ht="18.75" hidden="1" thickBot="1" x14ac:dyDescent="0.3">
      <c r="A54" s="197"/>
      <c r="B54" s="112">
        <v>19</v>
      </c>
      <c r="C54" s="94" t="s">
        <v>71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</row>
    <row r="55" spans="1:114" s="10" customFormat="1" ht="36.75" hidden="1" thickBot="1" x14ac:dyDescent="0.3">
      <c r="A55" s="197"/>
      <c r="B55" s="112">
        <v>37</v>
      </c>
      <c r="C55" s="94" t="s">
        <v>72</v>
      </c>
      <c r="D55" s="106"/>
      <c r="E55" s="122"/>
      <c r="F55" s="114"/>
      <c r="G55" s="115"/>
      <c r="H55" s="115"/>
      <c r="I55" s="115"/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0</v>
      </c>
      <c r="T55" s="111">
        <f t="shared" si="1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</row>
    <row r="56" spans="1:114" s="10" customFormat="1" ht="18.75" hidden="1" thickBot="1" x14ac:dyDescent="0.3">
      <c r="A56" s="197"/>
      <c r="B56" s="112">
        <v>20</v>
      </c>
      <c r="C56" s="94" t="s">
        <v>73</v>
      </c>
      <c r="D56" s="106"/>
      <c r="E56" s="113"/>
      <c r="F56" s="114"/>
      <c r="G56" s="115"/>
      <c r="H56" s="115"/>
      <c r="I56" s="115"/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0</v>
      </c>
      <c r="T56" s="111">
        <f t="shared" si="1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</row>
    <row r="57" spans="1:114" s="10" customFormat="1" ht="18.75" hidden="1" thickBot="1" x14ac:dyDescent="0.3">
      <c r="A57" s="197"/>
      <c r="B57" s="112">
        <v>21</v>
      </c>
      <c r="C57" s="94" t="s">
        <v>74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</row>
    <row r="58" spans="1:114" s="10" customFormat="1" ht="18.75" hidden="1" thickBot="1" x14ac:dyDescent="0.3">
      <c r="A58" s="197"/>
      <c r="B58" s="112">
        <v>22</v>
      </c>
      <c r="C58" s="94" t="s">
        <v>75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</row>
    <row r="59" spans="1:114" s="10" customFormat="1" ht="18.75" thickBot="1" x14ac:dyDescent="0.3">
      <c r="A59" s="197"/>
      <c r="B59" s="112">
        <v>23</v>
      </c>
      <c r="C59" s="94" t="s">
        <v>76</v>
      </c>
      <c r="D59" s="106">
        <v>2057</v>
      </c>
      <c r="E59" s="121">
        <v>2834223</v>
      </c>
      <c r="F59" s="114">
        <f>+J59</f>
        <v>1983956.0999999999</v>
      </c>
      <c r="G59" s="115"/>
      <c r="H59" s="115"/>
      <c r="I59" s="115"/>
      <c r="J59" s="116">
        <v>1983956.0999999999</v>
      </c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1983956.0999999999</v>
      </c>
      <c r="T59" s="111">
        <f t="shared" si="1"/>
        <v>0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</row>
    <row r="60" spans="1:114" s="10" customFormat="1" ht="18.75" thickBot="1" x14ac:dyDescent="0.3">
      <c r="A60" s="197"/>
      <c r="B60" s="112">
        <v>24</v>
      </c>
      <c r="C60" s="94" t="s">
        <v>77</v>
      </c>
      <c r="D60" s="106">
        <v>2057</v>
      </c>
      <c r="E60" s="123">
        <v>1786170</v>
      </c>
      <c r="F60" s="114">
        <f t="shared" ref="F60:F63" si="4">+J60</f>
        <v>1250319</v>
      </c>
      <c r="G60" s="115"/>
      <c r="H60" s="115"/>
      <c r="I60" s="115"/>
      <c r="J60" s="116">
        <v>1250319</v>
      </c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1250319</v>
      </c>
      <c r="T60" s="111">
        <f t="shared" si="1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</row>
    <row r="61" spans="1:114" s="10" customFormat="1" ht="36.75" hidden="1" thickBot="1" x14ac:dyDescent="0.3">
      <c r="A61" s="197"/>
      <c r="B61" s="112"/>
      <c r="C61" s="94" t="s">
        <v>78</v>
      </c>
      <c r="D61" s="106"/>
      <c r="E61" s="123"/>
      <c r="F61" s="114">
        <f t="shared" si="4"/>
        <v>0</v>
      </c>
      <c r="G61" s="115"/>
      <c r="H61" s="115"/>
      <c r="I61" s="115"/>
      <c r="J61" s="116"/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0</v>
      </c>
      <c r="T61" s="111">
        <f t="shared" si="1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</row>
    <row r="62" spans="1:114" s="10" customFormat="1" ht="18.75" thickBot="1" x14ac:dyDescent="0.3">
      <c r="A62" s="197"/>
      <c r="B62" s="112">
        <v>25</v>
      </c>
      <c r="C62" s="94" t="s">
        <v>79</v>
      </c>
      <c r="D62" s="106">
        <v>2057</v>
      </c>
      <c r="E62" s="123">
        <v>35723400</v>
      </c>
      <c r="F62" s="114">
        <f t="shared" si="4"/>
        <v>25006380</v>
      </c>
      <c r="G62" s="115"/>
      <c r="H62" s="115"/>
      <c r="I62" s="115"/>
      <c r="J62" s="116">
        <v>25006380</v>
      </c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25006380</v>
      </c>
      <c r="T62" s="111">
        <f t="shared" si="1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</row>
    <row r="63" spans="1:114" s="10" customFormat="1" ht="18.75" thickBot="1" x14ac:dyDescent="0.3">
      <c r="A63" s="197"/>
      <c r="B63" s="112"/>
      <c r="C63" s="94" t="s">
        <v>193</v>
      </c>
      <c r="D63" s="106">
        <v>2057</v>
      </c>
      <c r="E63" s="123">
        <v>6465085</v>
      </c>
      <c r="F63" s="114">
        <f t="shared" si="4"/>
        <v>4525559.5</v>
      </c>
      <c r="G63" s="115"/>
      <c r="H63" s="115"/>
      <c r="I63" s="115"/>
      <c r="J63" s="116">
        <v>4525559.5</v>
      </c>
      <c r="K63" s="115"/>
      <c r="L63" s="115"/>
      <c r="M63" s="115"/>
      <c r="N63" s="115"/>
      <c r="O63" s="115"/>
      <c r="P63" s="115"/>
      <c r="Q63" s="115"/>
      <c r="R63" s="115"/>
      <c r="S63" s="117">
        <f>SUM(G63:J63)</f>
        <v>4525559.5</v>
      </c>
      <c r="T63" s="111">
        <f t="shared" si="1"/>
        <v>0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</row>
    <row r="64" spans="1:114" s="10" customFormat="1" ht="18.75" hidden="1" thickBot="1" x14ac:dyDescent="0.3">
      <c r="A64" s="197"/>
      <c r="B64" s="112">
        <v>26</v>
      </c>
      <c r="C64" s="94" t="s">
        <v>80</v>
      </c>
      <c r="D64" s="106"/>
      <c r="E64" s="123"/>
      <c r="F64" s="114"/>
      <c r="G64" s="115"/>
      <c r="H64" s="115"/>
      <c r="I64" s="115"/>
      <c r="J64" s="116"/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0</v>
      </c>
      <c r="T64" s="111">
        <f t="shared" si="1"/>
        <v>0</v>
      </c>
      <c r="U64" s="171"/>
      <c r="V64" s="167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</row>
    <row r="65" spans="1:114" s="10" customFormat="1" ht="18.75" hidden="1" thickBot="1" x14ac:dyDescent="0.3">
      <c r="A65" s="197"/>
      <c r="B65" s="112">
        <v>43</v>
      </c>
      <c r="C65" s="94" t="s">
        <v>81</v>
      </c>
      <c r="D65" s="106"/>
      <c r="E65" s="122"/>
      <c r="F65" s="114"/>
      <c r="G65" s="115"/>
      <c r="H65" s="115"/>
      <c r="I65" s="115"/>
      <c r="J65" s="116"/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0</v>
      </c>
      <c r="T65" s="111">
        <f t="shared" si="1"/>
        <v>0</v>
      </c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</row>
    <row r="66" spans="1:114" s="10" customFormat="1" ht="18.75" hidden="1" thickBot="1" x14ac:dyDescent="0.3">
      <c r="A66" s="197"/>
      <c r="B66" s="112">
        <v>44</v>
      </c>
      <c r="C66" s="94" t="s">
        <v>82</v>
      </c>
      <c r="D66" s="106"/>
      <c r="E66" s="120"/>
      <c r="F66" s="114"/>
      <c r="G66" s="115"/>
      <c r="H66" s="115"/>
      <c r="I66" s="115"/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0</v>
      </c>
      <c r="T66" s="111">
        <f t="shared" si="1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</row>
    <row r="67" spans="1:114" s="10" customFormat="1" ht="18.75" hidden="1" thickBot="1" x14ac:dyDescent="0.3">
      <c r="A67" s="197"/>
      <c r="B67" s="112">
        <v>27</v>
      </c>
      <c r="C67" s="94" t="s">
        <v>83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</row>
    <row r="68" spans="1:114" s="10" customFormat="1" ht="18.75" hidden="1" thickBot="1" x14ac:dyDescent="0.3">
      <c r="A68" s="197"/>
      <c r="B68" s="112">
        <v>28</v>
      </c>
      <c r="C68" s="94" t="s">
        <v>84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</row>
    <row r="69" spans="1:114" s="10" customFormat="1" ht="18.75" hidden="1" thickBot="1" x14ac:dyDescent="0.3">
      <c r="A69" s="197"/>
      <c r="B69" s="112">
        <v>29</v>
      </c>
      <c r="C69" s="94" t="s">
        <v>85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</row>
    <row r="70" spans="1:114" s="10" customFormat="1" ht="18.75" hidden="1" thickBot="1" x14ac:dyDescent="0.3">
      <c r="A70" s="197"/>
      <c r="B70" s="112">
        <v>48</v>
      </c>
      <c r="C70" s="94" t="s">
        <v>86</v>
      </c>
      <c r="D70" s="106"/>
      <c r="E70" s="113"/>
      <c r="F70" s="114"/>
      <c r="G70" s="115"/>
      <c r="H70" s="115"/>
      <c r="I70" s="115"/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0</v>
      </c>
      <c r="T70" s="111">
        <f t="shared" si="1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</row>
    <row r="71" spans="1:114" s="10" customFormat="1" ht="18.75" thickBot="1" x14ac:dyDescent="0.3">
      <c r="A71" s="197"/>
      <c r="B71" s="112">
        <v>30</v>
      </c>
      <c r="C71" s="94" t="s">
        <v>87</v>
      </c>
      <c r="D71" s="106">
        <v>2488</v>
      </c>
      <c r="E71" s="113">
        <v>29672159</v>
      </c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1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</row>
    <row r="72" spans="1:114" s="10" customFormat="1" ht="18.75" hidden="1" thickBot="1" x14ac:dyDescent="0.3">
      <c r="A72" s="197"/>
      <c r="B72" s="112">
        <v>50</v>
      </c>
      <c r="C72" s="94" t="s">
        <v>88</v>
      </c>
      <c r="D72" s="106"/>
      <c r="E72" s="113"/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</row>
    <row r="73" spans="1:114" s="10" customFormat="1" ht="18.75" hidden="1" thickBot="1" x14ac:dyDescent="0.3">
      <c r="A73" s="197"/>
      <c r="B73" s="112">
        <v>31</v>
      </c>
      <c r="C73" s="94" t="s">
        <v>89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1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</row>
    <row r="74" spans="1:114" s="10" customFormat="1" ht="18.75" thickBot="1" x14ac:dyDescent="0.3">
      <c r="A74" s="197"/>
      <c r="B74" s="112"/>
      <c r="C74" s="94" t="s">
        <v>90</v>
      </c>
      <c r="D74" s="106">
        <v>2487</v>
      </c>
      <c r="E74" s="113">
        <v>4511678</v>
      </c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</row>
    <row r="75" spans="1:114" s="10" customFormat="1" ht="18.75" thickBot="1" x14ac:dyDescent="0.3">
      <c r="A75" s="197"/>
      <c r="B75" s="112">
        <v>32</v>
      </c>
      <c r="C75" s="94" t="s">
        <v>91</v>
      </c>
      <c r="D75" s="106">
        <v>1715</v>
      </c>
      <c r="E75" s="113">
        <v>11569491</v>
      </c>
      <c r="F75" s="114">
        <v>8098643</v>
      </c>
      <c r="G75" s="115"/>
      <c r="H75" s="115"/>
      <c r="I75" s="115"/>
      <c r="J75" s="116">
        <v>8098643</v>
      </c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8098643</v>
      </c>
      <c r="T75" s="111">
        <f t="shared" si="1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</row>
    <row r="76" spans="1:114" s="10" customFormat="1" ht="36.75" hidden="1" thickBot="1" x14ac:dyDescent="0.3">
      <c r="A76" s="197"/>
      <c r="B76" s="112">
        <v>33</v>
      </c>
      <c r="C76" s="94" t="s">
        <v>92</v>
      </c>
      <c r="D76" s="106"/>
      <c r="E76" s="113"/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1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</row>
    <row r="77" spans="1:114" s="10" customFormat="1" ht="18.75" hidden="1" thickBot="1" x14ac:dyDescent="0.3">
      <c r="A77" s="197"/>
      <c r="B77" s="112">
        <v>53</v>
      </c>
      <c r="C77" s="94" t="s">
        <v>93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</row>
    <row r="78" spans="1:114" s="10" customFormat="1" ht="18.75" thickBot="1" x14ac:dyDescent="0.3">
      <c r="A78" s="197"/>
      <c r="B78" s="112">
        <v>34</v>
      </c>
      <c r="C78" s="94" t="s">
        <v>94</v>
      </c>
      <c r="D78" s="106">
        <v>2054</v>
      </c>
      <c r="E78" s="113">
        <v>31217156</v>
      </c>
      <c r="F78" s="114">
        <f>+J78</f>
        <v>21852009</v>
      </c>
      <c r="G78" s="115"/>
      <c r="H78" s="115"/>
      <c r="I78" s="115"/>
      <c r="J78" s="116">
        <v>21852009</v>
      </c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21852009</v>
      </c>
      <c r="T78" s="111">
        <f t="shared" si="1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</row>
    <row r="79" spans="1:114" s="10" customFormat="1" ht="18.75" thickBot="1" x14ac:dyDescent="0.3">
      <c r="A79" s="197"/>
      <c r="B79" s="112">
        <v>35</v>
      </c>
      <c r="C79" s="94" t="s">
        <v>95</v>
      </c>
      <c r="D79" s="106">
        <v>2058</v>
      </c>
      <c r="E79" s="113">
        <v>23375000</v>
      </c>
      <c r="F79" s="114">
        <f>+J79</f>
        <v>16362500</v>
      </c>
      <c r="G79" s="115"/>
      <c r="H79" s="115"/>
      <c r="I79" s="115"/>
      <c r="J79" s="116">
        <v>16362500</v>
      </c>
      <c r="K79" s="115"/>
      <c r="L79" s="115"/>
      <c r="M79" s="115"/>
      <c r="N79" s="115"/>
      <c r="O79" s="115"/>
      <c r="P79" s="115"/>
      <c r="Q79" s="115"/>
      <c r="R79" s="115"/>
      <c r="S79" s="117">
        <f t="shared" ref="S79:S109" si="5">SUM(G79:R79)</f>
        <v>16362500</v>
      </c>
      <c r="T79" s="111">
        <f t="shared" si="1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</row>
    <row r="80" spans="1:114" s="10" customFormat="1" ht="18.75" hidden="1" thickBot="1" x14ac:dyDescent="0.3">
      <c r="A80" s="197"/>
      <c r="B80" s="112">
        <v>36</v>
      </c>
      <c r="C80" s="94" t="s">
        <v>96</v>
      </c>
      <c r="D80" s="106"/>
      <c r="E80" s="113"/>
      <c r="F80" s="114"/>
      <c r="G80" s="115"/>
      <c r="H80" s="115"/>
      <c r="I80" s="115"/>
      <c r="J80" s="116"/>
      <c r="K80" s="115"/>
      <c r="L80" s="115"/>
      <c r="M80" s="115"/>
      <c r="N80" s="115"/>
      <c r="O80" s="115"/>
      <c r="P80" s="115"/>
      <c r="Q80" s="115"/>
      <c r="R80" s="115"/>
      <c r="S80" s="117">
        <f t="shared" si="5"/>
        <v>0</v>
      </c>
      <c r="T80" s="111">
        <f t="shared" ref="T80:T109" si="6">+F80-S80</f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</row>
    <row r="81" spans="1:114" s="10" customFormat="1" ht="18.75" hidden="1" thickBot="1" x14ac:dyDescent="0.3">
      <c r="A81" s="197"/>
      <c r="B81" s="112">
        <v>27</v>
      </c>
      <c r="C81" s="94" t="s">
        <v>97</v>
      </c>
      <c r="D81" s="106"/>
      <c r="E81" s="113"/>
      <c r="F81" s="114"/>
      <c r="G81" s="115"/>
      <c r="H81" s="115"/>
      <c r="I81" s="115"/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si="5"/>
        <v>0</v>
      </c>
      <c r="T81" s="111">
        <f t="shared" si="6"/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</row>
    <row r="82" spans="1:114" s="10" customFormat="1" ht="36.75" thickBot="1" x14ac:dyDescent="0.3">
      <c r="A82" s="197"/>
      <c r="B82" s="112">
        <v>37</v>
      </c>
      <c r="C82" s="94" t="s">
        <v>98</v>
      </c>
      <c r="D82" s="106">
        <v>2053</v>
      </c>
      <c r="E82" s="113">
        <v>138707</v>
      </c>
      <c r="F82" s="114">
        <f>+J82</f>
        <v>138707</v>
      </c>
      <c r="G82" s="115"/>
      <c r="H82" s="115"/>
      <c r="I82" s="115"/>
      <c r="J82" s="116">
        <v>138707</v>
      </c>
      <c r="K82" s="115"/>
      <c r="L82" s="115"/>
      <c r="M82" s="115"/>
      <c r="N82" s="115"/>
      <c r="O82" s="115"/>
      <c r="P82" s="115"/>
      <c r="Q82" s="115"/>
      <c r="R82" s="115"/>
      <c r="S82" s="117">
        <f t="shared" si="5"/>
        <v>138707</v>
      </c>
      <c r="T82" s="111">
        <f t="shared" si="6"/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</row>
    <row r="83" spans="1:114" s="10" customFormat="1" ht="36.75" hidden="1" thickBot="1" x14ac:dyDescent="0.3">
      <c r="A83" s="197"/>
      <c r="B83" s="112">
        <v>38</v>
      </c>
      <c r="C83" s="94" t="s">
        <v>99</v>
      </c>
      <c r="D83" s="106"/>
      <c r="E83" s="113"/>
      <c r="F83" s="114"/>
      <c r="G83" s="115"/>
      <c r="H83" s="115"/>
      <c r="I83" s="115"/>
      <c r="J83" s="116"/>
      <c r="K83" s="115"/>
      <c r="L83" s="115"/>
      <c r="M83" s="115"/>
      <c r="N83" s="115"/>
      <c r="O83" s="115"/>
      <c r="P83" s="115"/>
      <c r="Q83" s="115"/>
      <c r="R83" s="115"/>
      <c r="S83" s="117">
        <f t="shared" si="5"/>
        <v>0</v>
      </c>
      <c r="T83" s="111">
        <f t="shared" si="6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</row>
    <row r="84" spans="1:114" s="10" customFormat="1" ht="18.75" hidden="1" thickBot="1" x14ac:dyDescent="0.3">
      <c r="A84" s="197"/>
      <c r="B84" s="112"/>
      <c r="C84" s="94" t="s">
        <v>100</v>
      </c>
      <c r="D84" s="106"/>
      <c r="E84" s="113"/>
      <c r="F84" s="114"/>
      <c r="G84" s="115"/>
      <c r="H84" s="115"/>
      <c r="I84" s="115"/>
      <c r="J84" s="116"/>
      <c r="K84" s="115"/>
      <c r="L84" s="115"/>
      <c r="M84" s="115"/>
      <c r="N84" s="115"/>
      <c r="O84" s="115"/>
      <c r="P84" s="115"/>
      <c r="Q84" s="115"/>
      <c r="R84" s="115"/>
      <c r="S84" s="117">
        <f t="shared" si="5"/>
        <v>0</v>
      </c>
      <c r="T84" s="111">
        <f t="shared" si="6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</row>
    <row r="85" spans="1:114" s="10" customFormat="1" ht="18.75" hidden="1" thickBot="1" x14ac:dyDescent="0.3">
      <c r="A85" s="197"/>
      <c r="B85" s="112">
        <v>59</v>
      </c>
      <c r="C85" s="94" t="s">
        <v>101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5"/>
        <v>0</v>
      </c>
      <c r="T85" s="111">
        <f t="shared" si="6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</row>
    <row r="86" spans="1:114" s="10" customFormat="1" ht="18.75" hidden="1" thickBot="1" x14ac:dyDescent="0.3">
      <c r="A86" s="197"/>
      <c r="B86" s="112">
        <v>60</v>
      </c>
      <c r="C86" s="94" t="s">
        <v>102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5"/>
        <v>0</v>
      </c>
      <c r="T86" s="111">
        <f t="shared" si="6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</row>
    <row r="87" spans="1:114" s="10" customFormat="1" ht="18.75" thickBot="1" x14ac:dyDescent="0.3">
      <c r="A87" s="197"/>
      <c r="B87" s="112">
        <v>39</v>
      </c>
      <c r="C87" s="94" t="s">
        <v>103</v>
      </c>
      <c r="D87" s="106">
        <v>1575</v>
      </c>
      <c r="E87" s="113">
        <v>16375412</v>
      </c>
      <c r="F87" s="114">
        <v>11462788</v>
      </c>
      <c r="G87" s="115"/>
      <c r="H87" s="115"/>
      <c r="I87" s="115">
        <v>11462788</v>
      </c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5"/>
        <v>11462788</v>
      </c>
      <c r="T87" s="111">
        <f t="shared" si="6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</row>
    <row r="88" spans="1:114" s="10" customFormat="1" ht="18.75" thickBot="1" x14ac:dyDescent="0.3">
      <c r="A88" s="197"/>
      <c r="B88" s="112">
        <v>40</v>
      </c>
      <c r="C88" s="94" t="s">
        <v>210</v>
      </c>
      <c r="D88" s="106">
        <v>2486</v>
      </c>
      <c r="E88" s="113">
        <v>4244455</v>
      </c>
      <c r="F88" s="114">
        <f>+J88+1556299</f>
        <v>2971119</v>
      </c>
      <c r="G88" s="115"/>
      <c r="H88" s="115"/>
      <c r="I88" s="115"/>
      <c r="J88" s="116">
        <v>1414820</v>
      </c>
      <c r="K88" s="115"/>
      <c r="L88" s="115"/>
      <c r="M88" s="115"/>
      <c r="N88" s="115"/>
      <c r="O88" s="115"/>
      <c r="P88" s="115"/>
      <c r="Q88" s="115"/>
      <c r="R88" s="115"/>
      <c r="S88" s="117">
        <f t="shared" si="5"/>
        <v>1414820</v>
      </c>
      <c r="T88" s="111">
        <f t="shared" si="6"/>
        <v>1556299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</row>
    <row r="89" spans="1:114" s="10" customFormat="1" ht="36.75" hidden="1" thickBot="1" x14ac:dyDescent="0.3">
      <c r="A89" s="197"/>
      <c r="B89" s="112">
        <v>41</v>
      </c>
      <c r="C89" s="94" t="s">
        <v>105</v>
      </c>
      <c r="D89" s="106"/>
      <c r="E89" s="113"/>
      <c r="F89" s="114"/>
      <c r="G89" s="115"/>
      <c r="H89" s="115"/>
      <c r="I89" s="115"/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5"/>
        <v>0</v>
      </c>
      <c r="T89" s="111">
        <f t="shared" si="6"/>
        <v>0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</row>
    <row r="90" spans="1:114" s="10" customFormat="1" ht="18.75" hidden="1" thickBot="1" x14ac:dyDescent="0.3">
      <c r="A90" s="197"/>
      <c r="B90" s="112">
        <v>42</v>
      </c>
      <c r="C90" s="94" t="s">
        <v>106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5"/>
        <v>0</v>
      </c>
      <c r="T90" s="111">
        <f t="shared" si="6"/>
        <v>0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</row>
    <row r="91" spans="1:114" s="10" customFormat="1" ht="36.75" hidden="1" customHeight="1" thickBot="1" x14ac:dyDescent="0.3">
      <c r="A91" s="197"/>
      <c r="B91" s="112">
        <v>31</v>
      </c>
      <c r="C91" s="94" t="s">
        <v>107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5"/>
        <v>0</v>
      </c>
      <c r="T91" s="111">
        <f t="shared" si="6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</row>
    <row r="92" spans="1:114" s="10" customFormat="1" ht="18.75" hidden="1" thickBot="1" x14ac:dyDescent="0.3">
      <c r="A92" s="197"/>
      <c r="B92" s="112">
        <v>43</v>
      </c>
      <c r="C92" s="94" t="s">
        <v>108</v>
      </c>
      <c r="D92" s="106"/>
      <c r="E92" s="113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5"/>
        <v>0</v>
      </c>
      <c r="T92" s="111">
        <f t="shared" si="6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</row>
    <row r="93" spans="1:114" s="10" customFormat="1" ht="36.75" hidden="1" thickBot="1" x14ac:dyDescent="0.3">
      <c r="A93" s="197"/>
      <c r="B93" s="112">
        <v>32</v>
      </c>
      <c r="C93" s="94" t="s">
        <v>109</v>
      </c>
      <c r="D93" s="106"/>
      <c r="E93" s="125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5"/>
        <v>0</v>
      </c>
      <c r="T93" s="111">
        <f t="shared" si="6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</row>
    <row r="94" spans="1:114" s="10" customFormat="1" ht="36.75" hidden="1" thickBot="1" x14ac:dyDescent="0.3">
      <c r="A94" s="197"/>
      <c r="B94" s="112">
        <v>33</v>
      </c>
      <c r="C94" s="94" t="s">
        <v>110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5"/>
        <v>0</v>
      </c>
      <c r="T94" s="111">
        <f t="shared" si="6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</row>
    <row r="95" spans="1:114" s="10" customFormat="1" ht="50.25" hidden="1" customHeight="1" thickBot="1" x14ac:dyDescent="0.3">
      <c r="A95" s="197"/>
      <c r="B95" s="112">
        <v>67</v>
      </c>
      <c r="C95" s="94" t="s">
        <v>111</v>
      </c>
      <c r="D95" s="106"/>
      <c r="E95" s="113"/>
      <c r="F95" s="114"/>
      <c r="G95" s="115"/>
      <c r="H95" s="115"/>
      <c r="I95" s="115"/>
      <c r="J95" s="116"/>
      <c r="K95" s="115"/>
      <c r="L95" s="115"/>
      <c r="M95" s="115"/>
      <c r="N95" s="115"/>
      <c r="O95" s="115"/>
      <c r="P95" s="115"/>
      <c r="Q95" s="115"/>
      <c r="R95" s="115"/>
      <c r="S95" s="117">
        <f t="shared" si="5"/>
        <v>0</v>
      </c>
      <c r="T95" s="111">
        <f t="shared" si="6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</row>
    <row r="96" spans="1:114" s="10" customFormat="1" ht="18.75" hidden="1" thickBot="1" x14ac:dyDescent="0.3">
      <c r="A96" s="197"/>
      <c r="B96" s="112">
        <v>68</v>
      </c>
      <c r="C96" s="94" t="s">
        <v>112</v>
      </c>
      <c r="D96" s="106"/>
      <c r="E96" s="113"/>
      <c r="F96" s="114"/>
      <c r="G96" s="115"/>
      <c r="H96" s="115"/>
      <c r="I96" s="115"/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5"/>
        <v>0</v>
      </c>
      <c r="T96" s="111">
        <f t="shared" si="6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</row>
    <row r="97" spans="1:114" s="10" customFormat="1" ht="36.75" hidden="1" thickBot="1" x14ac:dyDescent="0.3">
      <c r="A97" s="197"/>
      <c r="B97" s="112">
        <v>44</v>
      </c>
      <c r="C97" s="94" t="s">
        <v>113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5"/>
        <v>0</v>
      </c>
      <c r="T97" s="111">
        <f t="shared" si="6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</row>
    <row r="98" spans="1:114" s="10" customFormat="1" ht="18.75" hidden="1" thickBot="1" x14ac:dyDescent="0.3">
      <c r="A98" s="197"/>
      <c r="B98" s="112">
        <v>45</v>
      </c>
      <c r="C98" s="94" t="s">
        <v>114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5"/>
        <v>0</v>
      </c>
      <c r="T98" s="111">
        <f t="shared" si="6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</row>
    <row r="99" spans="1:114" s="10" customFormat="1" ht="39.75" hidden="1" customHeight="1" thickBot="1" x14ac:dyDescent="0.3">
      <c r="A99" s="197"/>
      <c r="B99" s="112">
        <v>71</v>
      </c>
      <c r="C99" s="94" t="s">
        <v>115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5"/>
        <v>0</v>
      </c>
      <c r="T99" s="111">
        <f t="shared" si="6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</row>
    <row r="100" spans="1:114" s="10" customFormat="1" ht="18.75" hidden="1" thickBot="1" x14ac:dyDescent="0.3">
      <c r="A100" s="197"/>
      <c r="B100" s="112">
        <v>72</v>
      </c>
      <c r="C100" s="94" t="s">
        <v>116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5"/>
        <v>0</v>
      </c>
      <c r="T100" s="111">
        <f t="shared" si="6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</row>
    <row r="101" spans="1:114" s="10" customFormat="1" ht="18.75" hidden="1" thickBot="1" x14ac:dyDescent="0.3">
      <c r="A101" s="197"/>
      <c r="B101" s="112">
        <v>73</v>
      </c>
      <c r="C101" s="94" t="s">
        <v>117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5"/>
        <v>0</v>
      </c>
      <c r="T101" s="111">
        <f t="shared" si="6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</row>
    <row r="102" spans="1:114" s="10" customFormat="1" ht="18.75" thickBot="1" x14ac:dyDescent="0.3">
      <c r="A102" s="197"/>
      <c r="B102" s="112">
        <v>33</v>
      </c>
      <c r="C102" s="94" t="s">
        <v>118</v>
      </c>
      <c r="D102" s="106"/>
      <c r="E102" s="113"/>
      <c r="F102" s="114">
        <f>SUM(G102:R102)</f>
        <v>5757724</v>
      </c>
      <c r="G102" s="115">
        <f>1439431</f>
        <v>1439431</v>
      </c>
      <c r="H102" s="115">
        <v>1439431</v>
      </c>
      <c r="I102" s="115">
        <v>1439431</v>
      </c>
      <c r="J102" s="116">
        <v>1439431</v>
      </c>
      <c r="K102" s="115"/>
      <c r="L102" s="115"/>
      <c r="M102" s="115"/>
      <c r="N102" s="115"/>
      <c r="O102" s="115"/>
      <c r="P102" s="115"/>
      <c r="Q102" s="115"/>
      <c r="R102" s="115"/>
      <c r="S102" s="117">
        <f t="shared" si="5"/>
        <v>5757724</v>
      </c>
      <c r="T102" s="111">
        <f t="shared" si="6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</row>
    <row r="103" spans="1:114" s="10" customFormat="1" ht="36.75" thickBot="1" x14ac:dyDescent="0.3">
      <c r="A103" s="197"/>
      <c r="B103" s="112">
        <v>46</v>
      </c>
      <c r="C103" s="94" t="s">
        <v>119</v>
      </c>
      <c r="D103" s="106">
        <v>2055</v>
      </c>
      <c r="E103" s="113">
        <v>65441660</v>
      </c>
      <c r="F103" s="114">
        <f>+J103</f>
        <v>45809162</v>
      </c>
      <c r="G103" s="115"/>
      <c r="H103" s="115"/>
      <c r="I103" s="115"/>
      <c r="J103" s="116">
        <v>45809162</v>
      </c>
      <c r="K103" s="115"/>
      <c r="L103" s="115"/>
      <c r="M103" s="115"/>
      <c r="N103" s="115"/>
      <c r="O103" s="115"/>
      <c r="P103" s="115"/>
      <c r="Q103" s="115"/>
      <c r="R103" s="115"/>
      <c r="S103" s="117">
        <f t="shared" si="5"/>
        <v>45809162</v>
      </c>
      <c r="T103" s="111">
        <f t="shared" si="6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</row>
    <row r="104" spans="1:114" s="10" customFormat="1" ht="17.25" hidden="1" customHeight="1" thickBot="1" x14ac:dyDescent="0.3">
      <c r="A104" s="197"/>
      <c r="B104" s="112">
        <v>47</v>
      </c>
      <c r="C104" s="94" t="s">
        <v>120</v>
      </c>
      <c r="D104" s="106"/>
      <c r="E104" s="113"/>
      <c r="F104" s="114"/>
      <c r="G104" s="115"/>
      <c r="H104" s="115"/>
      <c r="I104" s="115"/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5"/>
        <v>0</v>
      </c>
      <c r="T104" s="111">
        <f t="shared" si="6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</row>
    <row r="105" spans="1:114" s="10" customFormat="1" ht="17.25" hidden="1" customHeight="1" thickBot="1" x14ac:dyDescent="0.3">
      <c r="A105" s="197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</row>
    <row r="106" spans="1:114" s="10" customFormat="1" ht="36.75" hidden="1" thickBot="1" x14ac:dyDescent="0.3">
      <c r="A106" s="197"/>
      <c r="B106" s="112">
        <v>76</v>
      </c>
      <c r="C106" s="94" t="s">
        <v>121</v>
      </c>
      <c r="D106" s="106" t="s">
        <v>31</v>
      </c>
      <c r="E106" s="113"/>
      <c r="F106" s="114"/>
      <c r="G106" s="115"/>
      <c r="H106" s="115"/>
      <c r="I106" s="115"/>
      <c r="J106" s="116"/>
      <c r="K106" s="115"/>
      <c r="L106" s="115"/>
      <c r="M106" s="115"/>
      <c r="N106" s="115"/>
      <c r="O106" s="115"/>
      <c r="P106" s="115"/>
      <c r="Q106" s="115"/>
      <c r="R106" s="115"/>
      <c r="S106" s="117">
        <f t="shared" si="5"/>
        <v>0</v>
      </c>
      <c r="T106" s="111">
        <f t="shared" si="6"/>
        <v>0</v>
      </c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</row>
    <row r="107" spans="1:114" s="10" customFormat="1" ht="36.75" thickBot="1" x14ac:dyDescent="0.3">
      <c r="A107" s="197"/>
      <c r="B107" s="112"/>
      <c r="C107" s="94" t="s">
        <v>206</v>
      </c>
      <c r="D107" s="106"/>
      <c r="E107" s="113"/>
      <c r="F107" s="114">
        <f>+G107</f>
        <v>2609811</v>
      </c>
      <c r="G107" s="115">
        <v>2609811</v>
      </c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>
        <f>+SUM(G107:J107)</f>
        <v>2609811</v>
      </c>
      <c r="T107" s="111"/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</row>
    <row r="108" spans="1:114" s="10" customFormat="1" ht="18.75" hidden="1" thickBot="1" x14ac:dyDescent="0.3">
      <c r="A108" s="197"/>
      <c r="B108" s="112">
        <v>77</v>
      </c>
      <c r="C108" s="94" t="s">
        <v>122</v>
      </c>
      <c r="D108" s="106" t="s">
        <v>31</v>
      </c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5"/>
        <v>0</v>
      </c>
      <c r="T108" s="111">
        <f t="shared" si="6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</row>
    <row r="109" spans="1:114" s="10" customFormat="1" ht="18.75" hidden="1" thickBot="1" x14ac:dyDescent="0.3">
      <c r="A109" s="197"/>
      <c r="B109" s="112">
        <v>48</v>
      </c>
      <c r="C109" s="94" t="s">
        <v>123</v>
      </c>
      <c r="D109" s="106" t="s">
        <v>31</v>
      </c>
      <c r="E109" s="113"/>
      <c r="F109" s="114"/>
      <c r="G109" s="115"/>
      <c r="H109" s="115"/>
      <c r="I109" s="115"/>
      <c r="J109" s="116">
        <f>18832876+21758374</f>
        <v>40591250</v>
      </c>
      <c r="K109" s="115"/>
      <c r="L109" s="115"/>
      <c r="M109" s="115"/>
      <c r="N109" s="115"/>
      <c r="O109" s="115"/>
      <c r="P109" s="115"/>
      <c r="Q109" s="115"/>
      <c r="R109" s="115"/>
      <c r="S109" s="117">
        <f t="shared" si="5"/>
        <v>40591250</v>
      </c>
      <c r="T109" s="111">
        <f t="shared" si="6"/>
        <v>-40591250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</row>
    <row r="110" spans="1:114" s="10" customFormat="1" ht="18.75" hidden="1" thickBot="1" x14ac:dyDescent="0.3">
      <c r="A110" s="197"/>
      <c r="B110" s="112"/>
      <c r="C110" s="94" t="s">
        <v>124</v>
      </c>
      <c r="D110" s="106"/>
      <c r="E110" s="113"/>
      <c r="F110" s="114"/>
      <c r="G110" s="115"/>
      <c r="H110" s="115"/>
      <c r="I110" s="115"/>
      <c r="J110" s="116"/>
      <c r="K110" s="115"/>
      <c r="L110" s="115"/>
      <c r="M110" s="115"/>
      <c r="N110" s="115"/>
      <c r="O110" s="115"/>
      <c r="P110" s="115"/>
      <c r="Q110" s="115"/>
      <c r="R110" s="115"/>
      <c r="S110" s="117"/>
      <c r="T110" s="111"/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</row>
    <row r="111" spans="1:114" s="10" customFormat="1" ht="18.75" hidden="1" thickBot="1" x14ac:dyDescent="0.3">
      <c r="A111" s="197"/>
      <c r="B111" s="112"/>
      <c r="C111" s="94" t="s">
        <v>125</v>
      </c>
      <c r="D111" s="106"/>
      <c r="E111" s="113"/>
      <c r="F111" s="114"/>
      <c r="G111" s="115"/>
      <c r="H111" s="115"/>
      <c r="I111" s="115"/>
      <c r="J111" s="116"/>
      <c r="K111" s="115"/>
      <c r="L111" s="115"/>
      <c r="M111" s="115"/>
      <c r="N111" s="115"/>
      <c r="O111" s="115"/>
      <c r="P111" s="115"/>
      <c r="Q111" s="115"/>
      <c r="R111" s="115"/>
      <c r="S111" s="117"/>
      <c r="T111" s="111"/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</row>
    <row r="112" spans="1:114" s="10" customFormat="1" ht="18.75" hidden="1" thickBot="1" x14ac:dyDescent="0.3">
      <c r="A112" s="197"/>
      <c r="B112" s="112"/>
      <c r="C112" s="94" t="s">
        <v>126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</row>
    <row r="113" spans="1:114" s="10" customFormat="1" ht="18.75" hidden="1" thickBot="1" x14ac:dyDescent="0.3">
      <c r="A113" s="197"/>
      <c r="B113" s="112"/>
      <c r="C113" s="94" t="s">
        <v>127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</row>
    <row r="114" spans="1:114" s="10" customFormat="1" ht="36.75" hidden="1" thickBot="1" x14ac:dyDescent="0.3">
      <c r="A114" s="197"/>
      <c r="B114" s="112"/>
      <c r="C114" s="94" t="s">
        <v>128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</row>
    <row r="115" spans="1:114" s="10" customFormat="1" ht="36.75" hidden="1" thickBot="1" x14ac:dyDescent="0.3">
      <c r="A115" s="197"/>
      <c r="B115" s="112"/>
      <c r="C115" s="94" t="s">
        <v>129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</row>
    <row r="116" spans="1:114" s="10" customFormat="1" ht="18.75" hidden="1" thickBot="1" x14ac:dyDescent="0.3">
      <c r="A116" s="197"/>
      <c r="B116" s="112"/>
      <c r="C116" s="94" t="s">
        <v>130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</row>
    <row r="117" spans="1:114" s="10" customFormat="1" ht="36.75" hidden="1" thickBot="1" x14ac:dyDescent="0.3">
      <c r="A117" s="197"/>
      <c r="B117" s="112"/>
      <c r="C117" s="94" t="s">
        <v>131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</row>
    <row r="118" spans="1:114" s="10" customFormat="1" ht="18.75" hidden="1" thickBot="1" x14ac:dyDescent="0.3">
      <c r="A118" s="197"/>
      <c r="B118" s="112"/>
      <c r="C118" s="94" t="s">
        <v>132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</row>
    <row r="119" spans="1:114" s="10" customFormat="1" ht="18.75" hidden="1" thickBot="1" x14ac:dyDescent="0.3">
      <c r="A119" s="197"/>
      <c r="B119" s="112"/>
      <c r="C119" s="94" t="s">
        <v>133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</row>
    <row r="120" spans="1:114" s="10" customFormat="1" ht="36.75" hidden="1" thickBot="1" x14ac:dyDescent="0.3">
      <c r="A120" s="197"/>
      <c r="B120" s="112"/>
      <c r="C120" s="94" t="s">
        <v>134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</row>
    <row r="121" spans="1:114" s="11" customFormat="1" ht="36.75" hidden="1" thickBot="1" x14ac:dyDescent="0.3">
      <c r="A121" s="197"/>
      <c r="B121" s="112"/>
      <c r="C121" s="94" t="s">
        <v>135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</row>
    <row r="122" spans="1:114" s="10" customFormat="1" ht="18.75" hidden="1" thickBot="1" x14ac:dyDescent="0.3">
      <c r="A122" s="197"/>
      <c r="B122" s="112"/>
      <c r="C122" s="94" t="s">
        <v>136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</row>
    <row r="123" spans="1:114" s="10" customFormat="1" ht="18.75" hidden="1" thickBot="1" x14ac:dyDescent="0.3">
      <c r="A123" s="197"/>
      <c r="B123" s="112">
        <v>38</v>
      </c>
      <c r="C123" s="94" t="s">
        <v>137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>
        <f>SUM(G123:R123)</f>
        <v>0</v>
      </c>
      <c r="T123" s="117">
        <f>+F123-S123</f>
        <v>0</v>
      </c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</row>
    <row r="124" spans="1:114" s="10" customFormat="1" ht="18.75" hidden="1" thickBot="1" x14ac:dyDescent="0.3">
      <c r="A124" s="197"/>
      <c r="B124" s="112"/>
      <c r="C124" s="94"/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>
        <f>SUM(G124:R124)</f>
        <v>0</v>
      </c>
      <c r="T124" s="117">
        <f>+F124-S124</f>
        <v>0</v>
      </c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</row>
    <row r="125" spans="1:114" s="10" customFormat="1" ht="18.75" thickBot="1" x14ac:dyDescent="0.3">
      <c r="A125" s="170"/>
      <c r="B125" s="112"/>
      <c r="C125" s="131" t="s">
        <v>183</v>
      </c>
      <c r="D125" s="132"/>
      <c r="E125" s="133">
        <f t="shared" ref="E125:T125" si="7">SUM(E15:E124)</f>
        <v>2383449008</v>
      </c>
      <c r="F125" s="134">
        <f t="shared" si="7"/>
        <v>875964124.10000002</v>
      </c>
      <c r="G125" s="135">
        <f t="shared" si="7"/>
        <v>173293740</v>
      </c>
      <c r="H125" s="135">
        <f t="shared" si="7"/>
        <v>170471745</v>
      </c>
      <c r="I125" s="135">
        <f t="shared" si="7"/>
        <v>181934533</v>
      </c>
      <c r="J125" s="135">
        <f t="shared" si="7"/>
        <v>364780839.10000002</v>
      </c>
      <c r="K125" s="135">
        <f t="shared" si="7"/>
        <v>0</v>
      </c>
      <c r="L125" s="135">
        <f t="shared" si="7"/>
        <v>0</v>
      </c>
      <c r="M125" s="135">
        <f t="shared" si="7"/>
        <v>0</v>
      </c>
      <c r="N125" s="135">
        <f t="shared" si="7"/>
        <v>0</v>
      </c>
      <c r="O125" s="135">
        <f t="shared" si="7"/>
        <v>0</v>
      </c>
      <c r="P125" s="135">
        <f t="shared" si="7"/>
        <v>0</v>
      </c>
      <c r="Q125" s="135">
        <f t="shared" si="7"/>
        <v>0</v>
      </c>
      <c r="R125" s="135">
        <f t="shared" si="7"/>
        <v>0</v>
      </c>
      <c r="S125" s="135">
        <f t="shared" si="7"/>
        <v>890480857.10000002</v>
      </c>
      <c r="T125" s="135">
        <f t="shared" si="7"/>
        <v>-14516733</v>
      </c>
      <c r="U125" s="171"/>
      <c r="V125" s="167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4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</row>
    <row r="126" spans="1:114" s="170" customFormat="1" ht="21.75" customHeight="1" x14ac:dyDescent="0.25">
      <c r="B126" s="261"/>
      <c r="S126" s="261"/>
      <c r="T126" s="261"/>
    </row>
    <row r="127" spans="1:114" s="170" customFormat="1" ht="21.75" customHeight="1" thickBot="1" x14ac:dyDescent="0.3">
      <c r="B127" s="261"/>
      <c r="F127" s="262"/>
      <c r="I127" s="262"/>
      <c r="S127" s="261"/>
      <c r="T127" s="261"/>
    </row>
    <row r="128" spans="1:114" s="170" customFormat="1" ht="21.75" customHeight="1" x14ac:dyDescent="0.25">
      <c r="B128" s="261"/>
      <c r="C128" s="343" t="s">
        <v>141</v>
      </c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5"/>
    </row>
    <row r="129" spans="2:20" s="170" customFormat="1" ht="21.75" customHeight="1" x14ac:dyDescent="0.25">
      <c r="B129" s="261"/>
      <c r="C129" s="346" t="s">
        <v>139</v>
      </c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8"/>
    </row>
    <row r="130" spans="2:20" s="175" customFormat="1" ht="18.75" x14ac:dyDescent="0.3">
      <c r="C130" s="346" t="s">
        <v>140</v>
      </c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8"/>
    </row>
    <row r="131" spans="2:20" s="175" customFormat="1" ht="18.75" x14ac:dyDescent="0.3">
      <c r="C131" s="346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8"/>
    </row>
    <row r="132" spans="2:20" s="175" customFormat="1" ht="16.5" thickBot="1" x14ac:dyDescent="0.35">
      <c r="C132" s="263"/>
      <c r="D132" s="264"/>
      <c r="E132" s="265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6"/>
    </row>
    <row r="133" spans="2:20" s="165" customFormat="1" ht="15.75" x14ac:dyDescent="0.25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261"/>
      <c r="T133" s="261"/>
    </row>
    <row r="134" spans="2:20" s="170" customFormat="1" ht="21.75" customHeight="1" x14ac:dyDescent="0.25">
      <c r="B134" s="261"/>
      <c r="F134" s="328"/>
      <c r="G134" s="262"/>
      <c r="H134" s="262"/>
      <c r="S134" s="261"/>
      <c r="T134" s="261"/>
    </row>
    <row r="135" spans="2:20" s="170" customFormat="1" ht="21.75" customHeight="1" x14ac:dyDescent="0.25">
      <c r="B135" s="261"/>
      <c r="S135" s="261"/>
      <c r="T135" s="261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S145" s="261"/>
      <c r="T145" s="261"/>
    </row>
    <row r="146" spans="2:20" s="170" customFormat="1" ht="13.5" customHeight="1" x14ac:dyDescent="0.25">
      <c r="B146" s="261"/>
      <c r="C146" s="267"/>
      <c r="D146" s="267"/>
      <c r="E146" s="268"/>
      <c r="F146" s="269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4"/>
      <c r="T146" s="174"/>
    </row>
    <row r="147" spans="2:20" s="170" customFormat="1" ht="31.5" hidden="1" customHeight="1" x14ac:dyDescent="0.25">
      <c r="B147" s="261"/>
      <c r="S147" s="174"/>
      <c r="T147" s="174"/>
    </row>
    <row r="148" spans="2:20" s="165" customFormat="1" x14ac:dyDescent="0.25">
      <c r="E148" s="270"/>
    </row>
    <row r="149" spans="2:20" s="165" customFormat="1" x14ac:dyDescent="0.25">
      <c r="E149" s="270"/>
    </row>
    <row r="150" spans="2:20" s="165" customFormat="1" x14ac:dyDescent="0.25">
      <c r="E150" s="270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  <row r="293" spans="5:5" s="165" customFormat="1" x14ac:dyDescent="0.25">
      <c r="E293" s="270"/>
    </row>
    <row r="294" spans="5:5" s="165" customFormat="1" x14ac:dyDescent="0.25">
      <c r="E294" s="270"/>
    </row>
    <row r="295" spans="5:5" s="165" customFormat="1" x14ac:dyDescent="0.25">
      <c r="E295" s="270"/>
    </row>
    <row r="296" spans="5:5" s="165" customFormat="1" x14ac:dyDescent="0.25">
      <c r="E296" s="270"/>
    </row>
    <row r="297" spans="5:5" s="165" customFormat="1" x14ac:dyDescent="0.25">
      <c r="E297" s="270"/>
    </row>
    <row r="298" spans="5:5" s="165" customFormat="1" x14ac:dyDescent="0.25">
      <c r="E298" s="270"/>
    </row>
    <row r="299" spans="5:5" s="165" customFormat="1" x14ac:dyDescent="0.25">
      <c r="E299" s="270"/>
    </row>
    <row r="300" spans="5:5" s="165" customFormat="1" x14ac:dyDescent="0.25">
      <c r="E300" s="270"/>
    </row>
    <row r="301" spans="5:5" s="165" customFormat="1" x14ac:dyDescent="0.25">
      <c r="E301" s="270"/>
    </row>
    <row r="302" spans="5:5" s="165" customFormat="1" x14ac:dyDescent="0.25">
      <c r="E302" s="270"/>
    </row>
    <row r="303" spans="5:5" s="165" customFormat="1" x14ac:dyDescent="0.25">
      <c r="E303" s="270"/>
    </row>
    <row r="304" spans="5:5" s="165" customFormat="1" x14ac:dyDescent="0.25">
      <c r="E304" s="270"/>
    </row>
    <row r="305" spans="5:5" s="165" customFormat="1" x14ac:dyDescent="0.25">
      <c r="E305" s="270"/>
    </row>
    <row r="306" spans="5:5" s="165" customFormat="1" x14ac:dyDescent="0.25">
      <c r="E306" s="270"/>
    </row>
    <row r="307" spans="5:5" s="165" customFormat="1" x14ac:dyDescent="0.25">
      <c r="E307" s="270"/>
    </row>
    <row r="308" spans="5:5" s="165" customFormat="1" x14ac:dyDescent="0.25">
      <c r="E308" s="270"/>
    </row>
    <row r="309" spans="5:5" s="165" customFormat="1" x14ac:dyDescent="0.25">
      <c r="E309" s="270"/>
    </row>
    <row r="310" spans="5:5" s="165" customFormat="1" x14ac:dyDescent="0.25">
      <c r="E310" s="270"/>
    </row>
    <row r="311" spans="5:5" s="165" customFormat="1" x14ac:dyDescent="0.25">
      <c r="E311" s="270"/>
    </row>
    <row r="312" spans="5:5" s="165" customFormat="1" x14ac:dyDescent="0.25">
      <c r="E312" s="270"/>
    </row>
    <row r="313" spans="5:5" s="165" customFormat="1" x14ac:dyDescent="0.25">
      <c r="E313" s="270"/>
    </row>
    <row r="314" spans="5:5" s="165" customFormat="1" x14ac:dyDescent="0.25">
      <c r="E314" s="270"/>
    </row>
    <row r="315" spans="5:5" s="165" customFormat="1" x14ac:dyDescent="0.25">
      <c r="E315" s="270"/>
    </row>
    <row r="316" spans="5:5" s="165" customFormat="1" x14ac:dyDescent="0.25">
      <c r="E316" s="270"/>
    </row>
    <row r="317" spans="5:5" s="165" customFormat="1" x14ac:dyDescent="0.25">
      <c r="E317" s="270"/>
    </row>
    <row r="318" spans="5:5" s="165" customFormat="1" x14ac:dyDescent="0.25">
      <c r="E318" s="270"/>
    </row>
    <row r="319" spans="5:5" s="165" customFormat="1" x14ac:dyDescent="0.25">
      <c r="E319" s="270"/>
    </row>
    <row r="320" spans="5:5" s="165" customFormat="1" x14ac:dyDescent="0.25">
      <c r="E320" s="270"/>
    </row>
    <row r="321" spans="5:5" s="165" customFormat="1" x14ac:dyDescent="0.25">
      <c r="E321" s="270"/>
    </row>
    <row r="322" spans="5:5" s="165" customFormat="1" x14ac:dyDescent="0.25">
      <c r="E322" s="270"/>
    </row>
    <row r="323" spans="5:5" s="165" customFormat="1" x14ac:dyDescent="0.25">
      <c r="E323" s="270"/>
    </row>
    <row r="324" spans="5:5" s="165" customFormat="1" x14ac:dyDescent="0.25">
      <c r="E324" s="270"/>
    </row>
    <row r="325" spans="5:5" s="165" customFormat="1" x14ac:dyDescent="0.25">
      <c r="E325" s="270"/>
    </row>
    <row r="326" spans="5:5" s="165" customFormat="1" x14ac:dyDescent="0.25">
      <c r="E326" s="270"/>
    </row>
    <row r="327" spans="5:5" s="165" customFormat="1" x14ac:dyDescent="0.25">
      <c r="E327" s="270"/>
    </row>
    <row r="328" spans="5:5" s="165" customFormat="1" x14ac:dyDescent="0.25">
      <c r="E328" s="270"/>
    </row>
    <row r="329" spans="5:5" s="165" customFormat="1" x14ac:dyDescent="0.25">
      <c r="E329" s="270"/>
    </row>
    <row r="330" spans="5:5" s="165" customFormat="1" x14ac:dyDescent="0.25">
      <c r="E330" s="270"/>
    </row>
    <row r="331" spans="5:5" s="165" customFormat="1" x14ac:dyDescent="0.25">
      <c r="E331" s="270"/>
    </row>
    <row r="332" spans="5:5" s="165" customFormat="1" x14ac:dyDescent="0.25">
      <c r="E332" s="270"/>
    </row>
    <row r="333" spans="5:5" s="165" customFormat="1" x14ac:dyDescent="0.25">
      <c r="E333" s="270"/>
    </row>
    <row r="334" spans="5:5" s="165" customFormat="1" x14ac:dyDescent="0.25">
      <c r="E334" s="270"/>
    </row>
    <row r="335" spans="5:5" s="165" customFormat="1" x14ac:dyDescent="0.25">
      <c r="E335" s="270"/>
    </row>
    <row r="336" spans="5:5" s="165" customFormat="1" x14ac:dyDescent="0.25">
      <c r="E336" s="270"/>
    </row>
    <row r="337" spans="5:5" s="165" customFormat="1" x14ac:dyDescent="0.25">
      <c r="E337" s="270"/>
    </row>
    <row r="338" spans="5:5" s="165" customFormat="1" x14ac:dyDescent="0.25">
      <c r="E338" s="270"/>
    </row>
    <row r="339" spans="5:5" s="165" customFormat="1" x14ac:dyDescent="0.25">
      <c r="E339" s="270"/>
    </row>
    <row r="340" spans="5:5" s="165" customFormat="1" x14ac:dyDescent="0.25">
      <c r="E340" s="270"/>
    </row>
    <row r="341" spans="5:5" s="165" customFormat="1" x14ac:dyDescent="0.25">
      <c r="E341" s="270"/>
    </row>
    <row r="342" spans="5:5" s="165" customFormat="1" x14ac:dyDescent="0.25">
      <c r="E342" s="270"/>
    </row>
    <row r="343" spans="5:5" s="165" customFormat="1" x14ac:dyDescent="0.25">
      <c r="E343" s="270"/>
    </row>
    <row r="344" spans="5:5" s="165" customFormat="1" x14ac:dyDescent="0.25">
      <c r="E344" s="270"/>
    </row>
    <row r="345" spans="5:5" s="165" customFormat="1" x14ac:dyDescent="0.25">
      <c r="E345" s="270"/>
    </row>
    <row r="346" spans="5:5" s="165" customFormat="1" x14ac:dyDescent="0.25">
      <c r="E346" s="270"/>
    </row>
    <row r="347" spans="5:5" s="165" customFormat="1" x14ac:dyDescent="0.25">
      <c r="E347" s="270"/>
    </row>
    <row r="348" spans="5:5" s="165" customFormat="1" x14ac:dyDescent="0.25">
      <c r="E348" s="270"/>
    </row>
    <row r="349" spans="5:5" s="165" customFormat="1" x14ac:dyDescent="0.25">
      <c r="E349" s="270"/>
    </row>
    <row r="350" spans="5:5" s="165" customFormat="1" x14ac:dyDescent="0.25">
      <c r="E350" s="270"/>
    </row>
    <row r="351" spans="5:5" s="165" customFormat="1" x14ac:dyDescent="0.25">
      <c r="E351" s="270"/>
    </row>
    <row r="352" spans="5:5" s="165" customFormat="1" x14ac:dyDescent="0.25">
      <c r="E352" s="270"/>
    </row>
    <row r="353" spans="5:5" s="165" customFormat="1" x14ac:dyDescent="0.25">
      <c r="E353" s="270"/>
    </row>
    <row r="354" spans="5:5" s="165" customFormat="1" x14ac:dyDescent="0.25">
      <c r="E354" s="270"/>
    </row>
    <row r="355" spans="5:5" s="165" customFormat="1" x14ac:dyDescent="0.25">
      <c r="E355" s="270"/>
    </row>
    <row r="356" spans="5:5" s="165" customFormat="1" x14ac:dyDescent="0.25">
      <c r="E356" s="270"/>
    </row>
    <row r="357" spans="5:5" s="165" customFormat="1" x14ac:dyDescent="0.25">
      <c r="E357" s="270"/>
    </row>
    <row r="358" spans="5:5" s="165" customFormat="1" x14ac:dyDescent="0.25">
      <c r="E358" s="270"/>
    </row>
    <row r="359" spans="5:5" s="165" customFormat="1" x14ac:dyDescent="0.25">
      <c r="E359" s="270"/>
    </row>
    <row r="360" spans="5:5" s="165" customFormat="1" x14ac:dyDescent="0.25">
      <c r="E360" s="270"/>
    </row>
    <row r="361" spans="5:5" s="165" customFormat="1" x14ac:dyDescent="0.25">
      <c r="E361" s="270"/>
    </row>
    <row r="362" spans="5:5" s="165" customFormat="1" x14ac:dyDescent="0.25">
      <c r="E362" s="270"/>
    </row>
    <row r="363" spans="5:5" s="165" customFormat="1" x14ac:dyDescent="0.25">
      <c r="E363" s="270"/>
    </row>
    <row r="364" spans="5:5" s="165" customFormat="1" x14ac:dyDescent="0.25">
      <c r="E364" s="270"/>
    </row>
    <row r="365" spans="5:5" s="165" customFormat="1" x14ac:dyDescent="0.25">
      <c r="E365" s="270"/>
    </row>
    <row r="366" spans="5:5" s="165" customFormat="1" x14ac:dyDescent="0.25">
      <c r="E366" s="270"/>
    </row>
    <row r="367" spans="5:5" s="165" customFormat="1" x14ac:dyDescent="0.25">
      <c r="E367" s="270"/>
    </row>
    <row r="368" spans="5:5" s="165" customFormat="1" x14ac:dyDescent="0.25">
      <c r="E368" s="270"/>
    </row>
    <row r="369" spans="5:5" s="165" customFormat="1" x14ac:dyDescent="0.25">
      <c r="E369" s="270"/>
    </row>
    <row r="370" spans="5:5" s="165" customFormat="1" x14ac:dyDescent="0.25">
      <c r="E370" s="270"/>
    </row>
    <row r="371" spans="5:5" s="165" customFormat="1" x14ac:dyDescent="0.25">
      <c r="E371" s="270"/>
    </row>
    <row r="372" spans="5:5" s="165" customFormat="1" x14ac:dyDescent="0.25">
      <c r="E372" s="270"/>
    </row>
    <row r="373" spans="5:5" s="165" customFormat="1" x14ac:dyDescent="0.25">
      <c r="E373" s="270"/>
    </row>
    <row r="374" spans="5:5" s="165" customFormat="1" x14ac:dyDescent="0.25">
      <c r="E374" s="270"/>
    </row>
    <row r="375" spans="5:5" s="165" customFormat="1" x14ac:dyDescent="0.25">
      <c r="E375" s="270"/>
    </row>
    <row r="376" spans="5:5" s="165" customFormat="1" x14ac:dyDescent="0.25">
      <c r="E376" s="270"/>
    </row>
    <row r="377" spans="5:5" s="165" customFormat="1" x14ac:dyDescent="0.25">
      <c r="E377" s="270"/>
    </row>
    <row r="378" spans="5:5" s="165" customFormat="1" x14ac:dyDescent="0.25">
      <c r="E378" s="270"/>
    </row>
    <row r="379" spans="5:5" s="165" customFormat="1" x14ac:dyDescent="0.25">
      <c r="E379" s="270"/>
    </row>
    <row r="380" spans="5:5" s="165" customFormat="1" x14ac:dyDescent="0.25">
      <c r="E380" s="270"/>
    </row>
    <row r="381" spans="5:5" s="165" customFormat="1" x14ac:dyDescent="0.25">
      <c r="E381" s="270"/>
    </row>
    <row r="382" spans="5:5" s="165" customFormat="1" x14ac:dyDescent="0.25">
      <c r="E382" s="270"/>
    </row>
    <row r="383" spans="5:5" s="165" customFormat="1" x14ac:dyDescent="0.25">
      <c r="E383" s="270"/>
    </row>
    <row r="384" spans="5:5" s="165" customFormat="1" x14ac:dyDescent="0.25">
      <c r="E384" s="270"/>
    </row>
    <row r="385" spans="5:5" s="165" customFormat="1" x14ac:dyDescent="0.25">
      <c r="E385" s="270"/>
    </row>
    <row r="386" spans="5:5" s="165" customFormat="1" x14ac:dyDescent="0.25">
      <c r="E386" s="270"/>
    </row>
    <row r="387" spans="5:5" s="165" customFormat="1" x14ac:dyDescent="0.25">
      <c r="E387" s="270"/>
    </row>
    <row r="388" spans="5:5" s="165" customFormat="1" x14ac:dyDescent="0.25">
      <c r="E388" s="270"/>
    </row>
    <row r="389" spans="5:5" s="165" customFormat="1" x14ac:dyDescent="0.25">
      <c r="E389" s="270"/>
    </row>
    <row r="390" spans="5:5" s="165" customFormat="1" x14ac:dyDescent="0.25">
      <c r="E390" s="270"/>
    </row>
    <row r="391" spans="5:5" s="165" customFormat="1" x14ac:dyDescent="0.25">
      <c r="E391" s="270"/>
    </row>
    <row r="392" spans="5:5" s="165" customFormat="1" x14ac:dyDescent="0.25">
      <c r="E392" s="270"/>
    </row>
    <row r="393" spans="5:5" s="165" customFormat="1" x14ac:dyDescent="0.25">
      <c r="E393" s="270"/>
    </row>
    <row r="394" spans="5:5" s="165" customFormat="1" x14ac:dyDescent="0.25">
      <c r="E394" s="270"/>
    </row>
    <row r="395" spans="5:5" s="165" customFormat="1" x14ac:dyDescent="0.25">
      <c r="E395" s="270"/>
    </row>
    <row r="396" spans="5:5" s="165" customFormat="1" x14ac:dyDescent="0.25">
      <c r="E396" s="270"/>
    </row>
    <row r="397" spans="5:5" s="165" customFormat="1" x14ac:dyDescent="0.25">
      <c r="E397" s="270"/>
    </row>
    <row r="398" spans="5:5" s="165" customFormat="1" x14ac:dyDescent="0.25">
      <c r="E398" s="270"/>
    </row>
    <row r="399" spans="5:5" s="165" customFormat="1" x14ac:dyDescent="0.25">
      <c r="E399" s="270"/>
    </row>
    <row r="400" spans="5:5" s="165" customFormat="1" x14ac:dyDescent="0.25">
      <c r="E400" s="270"/>
    </row>
    <row r="401" spans="5:5" s="165" customFormat="1" x14ac:dyDescent="0.25">
      <c r="E401" s="270"/>
    </row>
    <row r="402" spans="5:5" s="165" customFormat="1" x14ac:dyDescent="0.25">
      <c r="E402" s="270"/>
    </row>
    <row r="403" spans="5:5" s="165" customFormat="1" x14ac:dyDescent="0.25">
      <c r="E403" s="270"/>
    </row>
    <row r="404" spans="5:5" s="165" customFormat="1" x14ac:dyDescent="0.25">
      <c r="E404" s="270"/>
    </row>
    <row r="405" spans="5:5" s="165" customFormat="1" x14ac:dyDescent="0.25">
      <c r="E405" s="270"/>
    </row>
    <row r="406" spans="5:5" s="165" customFormat="1" x14ac:dyDescent="0.25">
      <c r="E406" s="270"/>
    </row>
    <row r="407" spans="5:5" s="165" customFormat="1" x14ac:dyDescent="0.25">
      <c r="E407" s="270"/>
    </row>
    <row r="408" spans="5:5" s="165" customFormat="1" x14ac:dyDescent="0.25">
      <c r="E408" s="270"/>
    </row>
    <row r="409" spans="5:5" s="165" customFormat="1" x14ac:dyDescent="0.25">
      <c r="E409" s="270"/>
    </row>
    <row r="410" spans="5:5" s="165" customFormat="1" x14ac:dyDescent="0.25">
      <c r="E410" s="270"/>
    </row>
    <row r="411" spans="5:5" s="165" customFormat="1" x14ac:dyDescent="0.25">
      <c r="E411" s="270"/>
    </row>
    <row r="412" spans="5:5" s="165" customFormat="1" x14ac:dyDescent="0.25">
      <c r="E412" s="270"/>
    </row>
    <row r="413" spans="5:5" s="165" customFormat="1" x14ac:dyDescent="0.25">
      <c r="E413" s="270"/>
    </row>
    <row r="414" spans="5:5" s="165" customFormat="1" x14ac:dyDescent="0.25">
      <c r="E414" s="270"/>
    </row>
    <row r="415" spans="5:5" s="165" customFormat="1" x14ac:dyDescent="0.25">
      <c r="E415" s="270"/>
    </row>
    <row r="416" spans="5:5" s="165" customFormat="1" x14ac:dyDescent="0.25">
      <c r="E416" s="270"/>
    </row>
    <row r="417" spans="5:5" s="165" customFormat="1" x14ac:dyDescent="0.25">
      <c r="E417" s="270"/>
    </row>
    <row r="418" spans="5:5" s="165" customFormat="1" x14ac:dyDescent="0.25">
      <c r="E418" s="270"/>
    </row>
    <row r="419" spans="5:5" s="165" customFormat="1" x14ac:dyDescent="0.25">
      <c r="E419" s="270"/>
    </row>
    <row r="420" spans="5:5" s="165" customFormat="1" x14ac:dyDescent="0.25">
      <c r="E420" s="270"/>
    </row>
    <row r="421" spans="5:5" s="165" customFormat="1" x14ac:dyDescent="0.25">
      <c r="E421" s="270"/>
    </row>
    <row r="422" spans="5:5" s="165" customFormat="1" x14ac:dyDescent="0.25">
      <c r="E422" s="270"/>
    </row>
    <row r="423" spans="5:5" s="165" customFormat="1" x14ac:dyDescent="0.25">
      <c r="E423" s="270"/>
    </row>
    <row r="424" spans="5:5" s="165" customFormat="1" x14ac:dyDescent="0.25">
      <c r="E424" s="270"/>
    </row>
    <row r="425" spans="5:5" s="165" customFormat="1" x14ac:dyDescent="0.25">
      <c r="E425" s="270"/>
    </row>
    <row r="426" spans="5:5" s="165" customFormat="1" x14ac:dyDescent="0.25">
      <c r="E426" s="270"/>
    </row>
    <row r="427" spans="5:5" s="165" customFormat="1" x14ac:dyDescent="0.25">
      <c r="E427" s="270"/>
    </row>
    <row r="428" spans="5:5" s="165" customFormat="1" x14ac:dyDescent="0.25">
      <c r="E428" s="270"/>
    </row>
    <row r="429" spans="5:5" s="165" customFormat="1" x14ac:dyDescent="0.25">
      <c r="E429" s="270"/>
    </row>
    <row r="430" spans="5:5" s="165" customFormat="1" x14ac:dyDescent="0.25">
      <c r="E430" s="270"/>
    </row>
    <row r="431" spans="5:5" s="165" customFormat="1" x14ac:dyDescent="0.25">
      <c r="E431" s="270"/>
    </row>
    <row r="432" spans="5:5" s="165" customFormat="1" x14ac:dyDescent="0.25">
      <c r="E432" s="270"/>
    </row>
    <row r="433" spans="5:5" s="165" customFormat="1" x14ac:dyDescent="0.25">
      <c r="E433" s="270"/>
    </row>
    <row r="434" spans="5:5" s="165" customFormat="1" x14ac:dyDescent="0.25">
      <c r="E434" s="270"/>
    </row>
    <row r="435" spans="5:5" s="165" customFormat="1" x14ac:dyDescent="0.25">
      <c r="E435" s="270"/>
    </row>
    <row r="436" spans="5:5" s="165" customFormat="1" x14ac:dyDescent="0.25">
      <c r="E436" s="270"/>
    </row>
    <row r="437" spans="5:5" s="165" customFormat="1" x14ac:dyDescent="0.25">
      <c r="E437" s="270"/>
    </row>
    <row r="438" spans="5:5" s="165" customFormat="1" x14ac:dyDescent="0.25">
      <c r="E438" s="270"/>
    </row>
    <row r="439" spans="5:5" s="165" customFormat="1" x14ac:dyDescent="0.25">
      <c r="E439" s="270"/>
    </row>
    <row r="440" spans="5:5" s="165" customFormat="1" x14ac:dyDescent="0.25">
      <c r="E440" s="270"/>
    </row>
    <row r="441" spans="5:5" s="165" customFormat="1" x14ac:dyDescent="0.25">
      <c r="E441" s="270"/>
    </row>
    <row r="442" spans="5:5" s="165" customFormat="1" x14ac:dyDescent="0.25">
      <c r="E442" s="270"/>
    </row>
    <row r="443" spans="5:5" s="165" customFormat="1" x14ac:dyDescent="0.25">
      <c r="E443" s="270"/>
    </row>
    <row r="444" spans="5:5" s="165" customFormat="1" x14ac:dyDescent="0.25">
      <c r="E444" s="270"/>
    </row>
    <row r="445" spans="5:5" s="165" customFormat="1" x14ac:dyDescent="0.25">
      <c r="E445" s="270"/>
    </row>
    <row r="446" spans="5:5" s="165" customFormat="1" x14ac:dyDescent="0.25">
      <c r="E446" s="270"/>
    </row>
    <row r="447" spans="5:5" s="165" customFormat="1" x14ac:dyDescent="0.25">
      <c r="E447" s="270"/>
    </row>
    <row r="448" spans="5:5" s="165" customFormat="1" x14ac:dyDescent="0.25">
      <c r="E448" s="270"/>
    </row>
    <row r="449" spans="5:5" s="165" customFormat="1" x14ac:dyDescent="0.25">
      <c r="E449" s="270"/>
    </row>
    <row r="450" spans="5:5" s="165" customFormat="1" x14ac:dyDescent="0.25">
      <c r="E450" s="270"/>
    </row>
    <row r="451" spans="5:5" s="165" customFormat="1" x14ac:dyDescent="0.25">
      <c r="E451" s="270"/>
    </row>
    <row r="452" spans="5:5" s="165" customFormat="1" x14ac:dyDescent="0.25">
      <c r="E452" s="270"/>
    </row>
    <row r="453" spans="5:5" s="165" customFormat="1" x14ac:dyDescent="0.25">
      <c r="E453" s="270"/>
    </row>
    <row r="454" spans="5:5" s="165" customFormat="1" x14ac:dyDescent="0.25">
      <c r="E454" s="270"/>
    </row>
    <row r="455" spans="5:5" s="165" customFormat="1" x14ac:dyDescent="0.25">
      <c r="E455" s="270"/>
    </row>
    <row r="456" spans="5:5" s="165" customFormat="1" x14ac:dyDescent="0.25">
      <c r="E456" s="270"/>
    </row>
    <row r="457" spans="5:5" s="165" customFormat="1" x14ac:dyDescent="0.25">
      <c r="E457" s="270"/>
    </row>
    <row r="458" spans="5:5" s="165" customFormat="1" x14ac:dyDescent="0.25">
      <c r="E458" s="270"/>
    </row>
    <row r="459" spans="5:5" s="165" customFormat="1" x14ac:dyDescent="0.25">
      <c r="E459" s="270"/>
    </row>
    <row r="460" spans="5:5" s="165" customFormat="1" x14ac:dyDescent="0.25">
      <c r="E460" s="270"/>
    </row>
    <row r="461" spans="5:5" s="165" customFormat="1" x14ac:dyDescent="0.25">
      <c r="E461" s="270"/>
    </row>
    <row r="462" spans="5:5" s="165" customFormat="1" x14ac:dyDescent="0.25">
      <c r="E462" s="270"/>
    </row>
    <row r="463" spans="5:5" s="165" customFormat="1" x14ac:dyDescent="0.25">
      <c r="E463" s="270"/>
    </row>
    <row r="464" spans="5:5" s="165" customFormat="1" x14ac:dyDescent="0.25">
      <c r="E464" s="270"/>
    </row>
    <row r="465" spans="5:5" s="165" customFormat="1" x14ac:dyDescent="0.25">
      <c r="E465" s="270"/>
    </row>
    <row r="466" spans="5:5" s="165" customFormat="1" x14ac:dyDescent="0.25">
      <c r="E466" s="270"/>
    </row>
    <row r="467" spans="5:5" s="165" customFormat="1" x14ac:dyDescent="0.25">
      <c r="E467" s="270"/>
    </row>
    <row r="468" spans="5:5" s="165" customFormat="1" x14ac:dyDescent="0.25">
      <c r="E468" s="270"/>
    </row>
    <row r="469" spans="5:5" s="165" customFormat="1" x14ac:dyDescent="0.25">
      <c r="E469" s="270"/>
    </row>
    <row r="470" spans="5:5" s="165" customFormat="1" x14ac:dyDescent="0.25">
      <c r="E470" s="270"/>
    </row>
    <row r="471" spans="5:5" s="165" customFormat="1" x14ac:dyDescent="0.25">
      <c r="E471" s="270"/>
    </row>
    <row r="472" spans="5:5" s="165" customFormat="1" x14ac:dyDescent="0.25">
      <c r="E472" s="270"/>
    </row>
    <row r="473" spans="5:5" s="165" customFormat="1" x14ac:dyDescent="0.25">
      <c r="E473" s="270"/>
    </row>
    <row r="474" spans="5:5" s="165" customFormat="1" x14ac:dyDescent="0.25">
      <c r="E474" s="270"/>
    </row>
    <row r="475" spans="5:5" s="165" customFormat="1" x14ac:dyDescent="0.25">
      <c r="E475" s="270"/>
    </row>
    <row r="476" spans="5:5" s="165" customFormat="1" x14ac:dyDescent="0.25">
      <c r="E476" s="270"/>
    </row>
    <row r="477" spans="5:5" s="165" customFormat="1" x14ac:dyDescent="0.25">
      <c r="E477" s="270"/>
    </row>
    <row r="478" spans="5:5" s="165" customFormat="1" x14ac:dyDescent="0.25">
      <c r="E478" s="270"/>
    </row>
    <row r="479" spans="5:5" s="165" customFormat="1" x14ac:dyDescent="0.25">
      <c r="E479" s="270"/>
    </row>
    <row r="480" spans="5:5" s="165" customFormat="1" x14ac:dyDescent="0.25">
      <c r="E480" s="270"/>
    </row>
    <row r="481" spans="5:5" s="165" customFormat="1" x14ac:dyDescent="0.25">
      <c r="E481" s="270"/>
    </row>
    <row r="482" spans="5:5" s="165" customFormat="1" x14ac:dyDescent="0.25">
      <c r="E482" s="270"/>
    </row>
    <row r="483" spans="5:5" s="165" customFormat="1" x14ac:dyDescent="0.25">
      <c r="E483" s="270"/>
    </row>
    <row r="484" spans="5:5" s="165" customFormat="1" x14ac:dyDescent="0.25">
      <c r="E484" s="270"/>
    </row>
    <row r="485" spans="5:5" s="165" customFormat="1" x14ac:dyDescent="0.25">
      <c r="E485" s="270"/>
    </row>
    <row r="486" spans="5:5" s="165" customFormat="1" x14ac:dyDescent="0.25">
      <c r="E486" s="270"/>
    </row>
    <row r="487" spans="5:5" s="165" customFormat="1" x14ac:dyDescent="0.25">
      <c r="E487" s="270"/>
    </row>
    <row r="488" spans="5:5" s="165" customFormat="1" x14ac:dyDescent="0.25">
      <c r="E488" s="270"/>
    </row>
    <row r="489" spans="5:5" s="165" customFormat="1" x14ac:dyDescent="0.25">
      <c r="E489" s="270"/>
    </row>
    <row r="490" spans="5:5" s="165" customFormat="1" x14ac:dyDescent="0.25">
      <c r="E490" s="270"/>
    </row>
    <row r="491" spans="5:5" s="165" customFormat="1" x14ac:dyDescent="0.25">
      <c r="E491" s="270"/>
    </row>
    <row r="492" spans="5:5" s="165" customFormat="1" x14ac:dyDescent="0.25">
      <c r="E492" s="270"/>
    </row>
    <row r="493" spans="5:5" s="165" customFormat="1" x14ac:dyDescent="0.25">
      <c r="E493" s="270"/>
    </row>
    <row r="494" spans="5:5" s="165" customFormat="1" x14ac:dyDescent="0.25">
      <c r="E494" s="270"/>
    </row>
    <row r="495" spans="5:5" s="165" customFormat="1" x14ac:dyDescent="0.25">
      <c r="E495" s="270"/>
    </row>
    <row r="496" spans="5:5" s="165" customFormat="1" x14ac:dyDescent="0.25">
      <c r="E496" s="270"/>
    </row>
    <row r="497" spans="5:5" s="165" customFormat="1" x14ac:dyDescent="0.25">
      <c r="E497" s="270"/>
    </row>
    <row r="498" spans="5:5" s="165" customFormat="1" x14ac:dyDescent="0.25">
      <c r="E498" s="270"/>
    </row>
    <row r="499" spans="5:5" s="165" customFormat="1" x14ac:dyDescent="0.25">
      <c r="E499" s="270"/>
    </row>
    <row r="500" spans="5:5" s="165" customFormat="1" x14ac:dyDescent="0.25">
      <c r="E500" s="270"/>
    </row>
    <row r="501" spans="5:5" s="165" customFormat="1" x14ac:dyDescent="0.25">
      <c r="E501" s="270"/>
    </row>
    <row r="502" spans="5:5" s="165" customFormat="1" x14ac:dyDescent="0.25">
      <c r="E502" s="270"/>
    </row>
    <row r="503" spans="5:5" s="165" customFormat="1" x14ac:dyDescent="0.25">
      <c r="E503" s="270"/>
    </row>
    <row r="504" spans="5:5" s="165" customFormat="1" x14ac:dyDescent="0.25">
      <c r="E504" s="270"/>
    </row>
    <row r="505" spans="5:5" s="165" customFormat="1" x14ac:dyDescent="0.25">
      <c r="E505" s="270"/>
    </row>
    <row r="506" spans="5:5" s="165" customFormat="1" x14ac:dyDescent="0.25">
      <c r="E506" s="270"/>
    </row>
    <row r="507" spans="5:5" s="165" customFormat="1" x14ac:dyDescent="0.25">
      <c r="E507" s="270"/>
    </row>
    <row r="508" spans="5:5" s="165" customFormat="1" x14ac:dyDescent="0.25">
      <c r="E508" s="270"/>
    </row>
    <row r="509" spans="5:5" s="165" customFormat="1" x14ac:dyDescent="0.25">
      <c r="E509" s="270"/>
    </row>
    <row r="510" spans="5:5" s="165" customFormat="1" x14ac:dyDescent="0.25">
      <c r="E510" s="270"/>
    </row>
    <row r="511" spans="5:5" s="165" customFormat="1" x14ac:dyDescent="0.25">
      <c r="E511" s="270"/>
    </row>
    <row r="512" spans="5:5" s="165" customFormat="1" x14ac:dyDescent="0.25">
      <c r="E512" s="270"/>
    </row>
    <row r="513" spans="5:5" s="165" customFormat="1" x14ac:dyDescent="0.25">
      <c r="E513" s="270"/>
    </row>
    <row r="514" spans="5:5" s="165" customFormat="1" x14ac:dyDescent="0.25">
      <c r="E514" s="270"/>
    </row>
    <row r="515" spans="5:5" s="165" customFormat="1" x14ac:dyDescent="0.25">
      <c r="E515" s="270"/>
    </row>
    <row r="516" spans="5:5" s="165" customFormat="1" x14ac:dyDescent="0.25">
      <c r="E516" s="270"/>
    </row>
    <row r="517" spans="5:5" s="165" customFormat="1" x14ac:dyDescent="0.25">
      <c r="E517" s="270"/>
    </row>
    <row r="518" spans="5:5" s="165" customFormat="1" x14ac:dyDescent="0.25">
      <c r="E518" s="270"/>
    </row>
    <row r="519" spans="5:5" s="165" customFormat="1" x14ac:dyDescent="0.25">
      <c r="E519" s="270"/>
    </row>
    <row r="520" spans="5:5" s="165" customFormat="1" x14ac:dyDescent="0.25">
      <c r="E520" s="270"/>
    </row>
    <row r="521" spans="5:5" s="165" customFormat="1" x14ac:dyDescent="0.25">
      <c r="E521" s="270"/>
    </row>
    <row r="522" spans="5:5" s="165" customFormat="1" x14ac:dyDescent="0.25">
      <c r="E522" s="270"/>
    </row>
    <row r="523" spans="5:5" s="165" customFormat="1" x14ac:dyDescent="0.25">
      <c r="E523" s="270"/>
    </row>
    <row r="524" spans="5:5" s="165" customFormat="1" x14ac:dyDescent="0.25">
      <c r="E524" s="270"/>
    </row>
    <row r="525" spans="5:5" s="165" customFormat="1" x14ac:dyDescent="0.25">
      <c r="E525" s="270"/>
    </row>
    <row r="526" spans="5:5" s="165" customFormat="1" x14ac:dyDescent="0.25">
      <c r="E526" s="270"/>
    </row>
    <row r="527" spans="5:5" s="165" customFormat="1" x14ac:dyDescent="0.25">
      <c r="E527" s="270"/>
    </row>
    <row r="528" spans="5:5" s="165" customFormat="1" x14ac:dyDescent="0.25">
      <c r="E528" s="270"/>
    </row>
    <row r="529" spans="5:5" s="165" customFormat="1" x14ac:dyDescent="0.25">
      <c r="E529" s="270"/>
    </row>
    <row r="530" spans="5:5" s="165" customFormat="1" x14ac:dyDescent="0.25">
      <c r="E530" s="270"/>
    </row>
    <row r="531" spans="5:5" s="165" customFormat="1" x14ac:dyDescent="0.25">
      <c r="E531" s="270"/>
    </row>
    <row r="532" spans="5:5" s="165" customFormat="1" x14ac:dyDescent="0.25">
      <c r="E532" s="270"/>
    </row>
    <row r="533" spans="5:5" s="165" customFormat="1" x14ac:dyDescent="0.25">
      <c r="E533" s="270"/>
    </row>
    <row r="534" spans="5:5" s="165" customFormat="1" x14ac:dyDescent="0.25">
      <c r="E534" s="270"/>
    </row>
    <row r="535" spans="5:5" s="165" customFormat="1" x14ac:dyDescent="0.25">
      <c r="E535" s="270"/>
    </row>
    <row r="536" spans="5:5" s="165" customFormat="1" x14ac:dyDescent="0.25">
      <c r="E536" s="270"/>
    </row>
    <row r="537" spans="5:5" s="165" customFormat="1" x14ac:dyDescent="0.25">
      <c r="E537" s="270"/>
    </row>
    <row r="538" spans="5:5" s="165" customFormat="1" x14ac:dyDescent="0.25">
      <c r="E538" s="270"/>
    </row>
    <row r="539" spans="5:5" s="165" customFormat="1" x14ac:dyDescent="0.25">
      <c r="E539" s="270"/>
    </row>
    <row r="540" spans="5:5" s="165" customFormat="1" x14ac:dyDescent="0.25">
      <c r="E540" s="270"/>
    </row>
    <row r="541" spans="5:5" s="165" customFormat="1" x14ac:dyDescent="0.25">
      <c r="E541" s="270"/>
    </row>
    <row r="542" spans="5:5" s="165" customFormat="1" x14ac:dyDescent="0.25">
      <c r="E542" s="270"/>
    </row>
    <row r="543" spans="5:5" s="165" customFormat="1" x14ac:dyDescent="0.25">
      <c r="E543" s="270"/>
    </row>
    <row r="544" spans="5:5" s="165" customFormat="1" x14ac:dyDescent="0.25">
      <c r="E544" s="270"/>
    </row>
    <row r="545" spans="5:5" s="165" customFormat="1" x14ac:dyDescent="0.25">
      <c r="E545" s="270"/>
    </row>
    <row r="546" spans="5:5" s="165" customFormat="1" x14ac:dyDescent="0.25">
      <c r="E546" s="270"/>
    </row>
    <row r="547" spans="5:5" s="165" customFormat="1" x14ac:dyDescent="0.25">
      <c r="E547" s="270"/>
    </row>
    <row r="548" spans="5:5" s="165" customFormat="1" x14ac:dyDescent="0.25">
      <c r="E548" s="270"/>
    </row>
    <row r="549" spans="5:5" s="165" customFormat="1" x14ac:dyDescent="0.25">
      <c r="E549" s="270"/>
    </row>
    <row r="550" spans="5:5" s="165" customFormat="1" x14ac:dyDescent="0.25">
      <c r="E550" s="270"/>
    </row>
    <row r="551" spans="5:5" s="165" customFormat="1" x14ac:dyDescent="0.25">
      <c r="E551" s="270"/>
    </row>
    <row r="552" spans="5:5" s="165" customFormat="1" x14ac:dyDescent="0.25">
      <c r="E552" s="270"/>
    </row>
    <row r="553" spans="5:5" s="165" customFormat="1" x14ac:dyDescent="0.25">
      <c r="E553" s="270"/>
    </row>
    <row r="554" spans="5:5" s="165" customFormat="1" x14ac:dyDescent="0.25">
      <c r="E554" s="270"/>
    </row>
    <row r="555" spans="5:5" s="165" customFormat="1" x14ac:dyDescent="0.25">
      <c r="E555" s="270"/>
    </row>
    <row r="556" spans="5:5" s="165" customFormat="1" x14ac:dyDescent="0.25">
      <c r="E556" s="270"/>
    </row>
    <row r="557" spans="5:5" s="165" customFormat="1" x14ac:dyDescent="0.25">
      <c r="E557" s="270"/>
    </row>
    <row r="558" spans="5:5" s="165" customFormat="1" x14ac:dyDescent="0.25">
      <c r="E558" s="270"/>
    </row>
    <row r="559" spans="5:5" s="165" customFormat="1" x14ac:dyDescent="0.25">
      <c r="E559" s="270"/>
    </row>
    <row r="560" spans="5:5" s="165" customFormat="1" x14ac:dyDescent="0.25">
      <c r="E560" s="270"/>
    </row>
    <row r="561" spans="5:5" s="165" customFormat="1" x14ac:dyDescent="0.25">
      <c r="E561" s="270"/>
    </row>
    <row r="562" spans="5:5" s="165" customFormat="1" x14ac:dyDescent="0.25">
      <c r="E562" s="270"/>
    </row>
    <row r="563" spans="5:5" s="165" customFormat="1" x14ac:dyDescent="0.25">
      <c r="E563" s="270"/>
    </row>
    <row r="564" spans="5:5" s="165" customFormat="1" x14ac:dyDescent="0.25">
      <c r="E564" s="270"/>
    </row>
    <row r="565" spans="5:5" s="165" customFormat="1" x14ac:dyDescent="0.25">
      <c r="E565" s="270"/>
    </row>
    <row r="566" spans="5:5" s="165" customFormat="1" x14ac:dyDescent="0.25">
      <c r="E566" s="270"/>
    </row>
    <row r="567" spans="5:5" s="165" customFormat="1" x14ac:dyDescent="0.25">
      <c r="E567" s="270"/>
    </row>
    <row r="568" spans="5:5" s="165" customFormat="1" x14ac:dyDescent="0.25">
      <c r="E568" s="270"/>
    </row>
    <row r="569" spans="5:5" s="165" customFormat="1" x14ac:dyDescent="0.25">
      <c r="E569" s="270"/>
    </row>
    <row r="570" spans="5:5" s="165" customFormat="1" x14ac:dyDescent="0.25">
      <c r="E570" s="270"/>
    </row>
    <row r="571" spans="5:5" s="165" customFormat="1" x14ac:dyDescent="0.25">
      <c r="E571" s="270"/>
    </row>
    <row r="572" spans="5:5" s="165" customFormat="1" x14ac:dyDescent="0.25">
      <c r="E572" s="270"/>
    </row>
    <row r="573" spans="5:5" s="165" customFormat="1" x14ac:dyDescent="0.25">
      <c r="E573" s="270"/>
    </row>
    <row r="574" spans="5:5" s="165" customFormat="1" x14ac:dyDescent="0.25">
      <c r="E574" s="270"/>
    </row>
    <row r="575" spans="5:5" s="165" customFormat="1" x14ac:dyDescent="0.25">
      <c r="E575" s="270"/>
    </row>
    <row r="576" spans="5:5" s="165" customFormat="1" x14ac:dyDescent="0.25">
      <c r="E576" s="270"/>
    </row>
    <row r="577" spans="5:5" s="165" customFormat="1" x14ac:dyDescent="0.25">
      <c r="E577" s="270"/>
    </row>
    <row r="578" spans="5:5" s="165" customFormat="1" x14ac:dyDescent="0.25">
      <c r="E578" s="270"/>
    </row>
    <row r="579" spans="5:5" s="165" customFormat="1" x14ac:dyDescent="0.25">
      <c r="E579" s="270"/>
    </row>
    <row r="580" spans="5:5" s="165" customFormat="1" x14ac:dyDescent="0.25">
      <c r="E580" s="270"/>
    </row>
    <row r="581" spans="5:5" s="165" customFormat="1" x14ac:dyDescent="0.25">
      <c r="E581" s="270"/>
    </row>
    <row r="582" spans="5:5" s="165" customFormat="1" x14ac:dyDescent="0.25">
      <c r="E582" s="270"/>
    </row>
    <row r="583" spans="5:5" s="165" customFormat="1" x14ac:dyDescent="0.25">
      <c r="E583" s="270"/>
    </row>
    <row r="584" spans="5:5" s="165" customFormat="1" x14ac:dyDescent="0.25">
      <c r="E584" s="270"/>
    </row>
    <row r="585" spans="5:5" s="165" customFormat="1" x14ac:dyDescent="0.25">
      <c r="E585" s="270"/>
    </row>
    <row r="586" spans="5:5" s="165" customFormat="1" x14ac:dyDescent="0.25">
      <c r="E586" s="270"/>
    </row>
    <row r="587" spans="5:5" s="165" customFormat="1" x14ac:dyDescent="0.25">
      <c r="E587" s="270"/>
    </row>
    <row r="588" spans="5:5" s="165" customFormat="1" x14ac:dyDescent="0.25">
      <c r="E588" s="270"/>
    </row>
    <row r="589" spans="5:5" s="165" customFormat="1" x14ac:dyDescent="0.25">
      <c r="E589" s="270"/>
    </row>
    <row r="590" spans="5:5" s="165" customFormat="1" x14ac:dyDescent="0.25">
      <c r="E590" s="270"/>
    </row>
    <row r="591" spans="5:5" s="165" customFormat="1" x14ac:dyDescent="0.25">
      <c r="E591" s="270"/>
    </row>
    <row r="592" spans="5:5" s="165" customFormat="1" x14ac:dyDescent="0.25">
      <c r="E592" s="270"/>
    </row>
    <row r="593" spans="5:5" s="165" customFormat="1" x14ac:dyDescent="0.25">
      <c r="E593" s="270"/>
    </row>
    <row r="594" spans="5:5" s="165" customFormat="1" x14ac:dyDescent="0.25">
      <c r="E594" s="270"/>
    </row>
    <row r="595" spans="5:5" s="165" customFormat="1" x14ac:dyDescent="0.25">
      <c r="E595" s="270"/>
    </row>
    <row r="596" spans="5:5" s="165" customFormat="1" x14ac:dyDescent="0.25">
      <c r="E596" s="270"/>
    </row>
    <row r="597" spans="5:5" s="165" customFormat="1" x14ac:dyDescent="0.25">
      <c r="E597" s="270"/>
    </row>
    <row r="598" spans="5:5" s="165" customFormat="1" x14ac:dyDescent="0.25">
      <c r="E598" s="270"/>
    </row>
    <row r="599" spans="5:5" s="165" customFormat="1" x14ac:dyDescent="0.25">
      <c r="E599" s="270"/>
    </row>
    <row r="600" spans="5:5" s="165" customFormat="1" x14ac:dyDescent="0.25">
      <c r="E600" s="270"/>
    </row>
    <row r="601" spans="5:5" s="165" customFormat="1" x14ac:dyDescent="0.25">
      <c r="E601" s="270"/>
    </row>
    <row r="602" spans="5:5" s="165" customFormat="1" x14ac:dyDescent="0.25">
      <c r="E602" s="270"/>
    </row>
    <row r="603" spans="5:5" s="165" customFormat="1" x14ac:dyDescent="0.25">
      <c r="E603" s="270"/>
    </row>
    <row r="604" spans="5:5" s="165" customFormat="1" x14ac:dyDescent="0.25">
      <c r="E604" s="270"/>
    </row>
    <row r="605" spans="5:5" s="165" customFormat="1" x14ac:dyDescent="0.25">
      <c r="E605" s="270"/>
    </row>
    <row r="606" spans="5:5" s="165" customFormat="1" x14ac:dyDescent="0.25">
      <c r="E606" s="270"/>
    </row>
    <row r="607" spans="5:5" s="165" customFormat="1" x14ac:dyDescent="0.25">
      <c r="E607" s="270"/>
    </row>
    <row r="608" spans="5:5" s="165" customFormat="1" x14ac:dyDescent="0.25">
      <c r="E608" s="270"/>
    </row>
    <row r="609" spans="5:5" s="165" customFormat="1" x14ac:dyDescent="0.25">
      <c r="E609" s="270"/>
    </row>
    <row r="610" spans="5:5" s="165" customFormat="1" x14ac:dyDescent="0.25">
      <c r="E610" s="270"/>
    </row>
    <row r="611" spans="5:5" s="165" customFormat="1" x14ac:dyDescent="0.25">
      <c r="E611" s="270"/>
    </row>
    <row r="612" spans="5:5" s="165" customFormat="1" x14ac:dyDescent="0.25">
      <c r="E612" s="270"/>
    </row>
    <row r="613" spans="5:5" s="165" customFormat="1" x14ac:dyDescent="0.25">
      <c r="E613" s="270"/>
    </row>
    <row r="614" spans="5:5" s="165" customFormat="1" x14ac:dyDescent="0.25">
      <c r="E614" s="270"/>
    </row>
    <row r="615" spans="5:5" s="165" customFormat="1" x14ac:dyDescent="0.25">
      <c r="E615" s="270"/>
    </row>
    <row r="616" spans="5:5" s="165" customFormat="1" x14ac:dyDescent="0.25">
      <c r="E616" s="270"/>
    </row>
    <row r="617" spans="5:5" s="165" customFormat="1" x14ac:dyDescent="0.25">
      <c r="E617" s="270"/>
    </row>
    <row r="618" spans="5:5" s="165" customFormat="1" x14ac:dyDescent="0.25">
      <c r="E618" s="270"/>
    </row>
    <row r="619" spans="5:5" s="165" customFormat="1" x14ac:dyDescent="0.25">
      <c r="E619" s="270"/>
    </row>
    <row r="620" spans="5:5" s="165" customFormat="1" x14ac:dyDescent="0.25">
      <c r="E620" s="270"/>
    </row>
    <row r="621" spans="5:5" s="165" customFormat="1" x14ac:dyDescent="0.25">
      <c r="E621" s="270"/>
    </row>
    <row r="622" spans="5:5" s="165" customFormat="1" x14ac:dyDescent="0.25">
      <c r="E622" s="270"/>
    </row>
    <row r="623" spans="5:5" s="165" customFormat="1" x14ac:dyDescent="0.25">
      <c r="E623" s="270"/>
    </row>
    <row r="624" spans="5:5" s="165" customFormat="1" x14ac:dyDescent="0.25">
      <c r="E624" s="270"/>
    </row>
    <row r="625" spans="5:5" s="165" customFormat="1" x14ac:dyDescent="0.25">
      <c r="E625" s="270"/>
    </row>
    <row r="626" spans="5:5" s="165" customFormat="1" x14ac:dyDescent="0.25">
      <c r="E626" s="270"/>
    </row>
    <row r="627" spans="5:5" s="165" customFormat="1" x14ac:dyDescent="0.25">
      <c r="E627" s="270"/>
    </row>
    <row r="628" spans="5:5" s="165" customFormat="1" x14ac:dyDescent="0.25">
      <c r="E628" s="270"/>
    </row>
    <row r="629" spans="5:5" s="165" customFormat="1" x14ac:dyDescent="0.25">
      <c r="E629" s="270"/>
    </row>
    <row r="630" spans="5:5" s="165" customFormat="1" x14ac:dyDescent="0.25">
      <c r="E630" s="270"/>
    </row>
    <row r="631" spans="5:5" s="165" customFormat="1" x14ac:dyDescent="0.25">
      <c r="E631" s="270"/>
    </row>
    <row r="632" spans="5:5" s="165" customFormat="1" x14ac:dyDescent="0.25">
      <c r="E632" s="270"/>
    </row>
    <row r="633" spans="5:5" s="165" customFormat="1" x14ac:dyDescent="0.25">
      <c r="E633" s="270"/>
    </row>
    <row r="634" spans="5:5" s="165" customFormat="1" x14ac:dyDescent="0.25">
      <c r="E634" s="270"/>
    </row>
    <row r="635" spans="5:5" s="165" customFormat="1" x14ac:dyDescent="0.25">
      <c r="E635" s="270"/>
    </row>
    <row r="636" spans="5:5" s="165" customFormat="1" x14ac:dyDescent="0.25">
      <c r="E636" s="270"/>
    </row>
    <row r="637" spans="5:5" s="165" customFormat="1" x14ac:dyDescent="0.25">
      <c r="E637" s="270"/>
    </row>
    <row r="638" spans="5:5" s="165" customFormat="1" x14ac:dyDescent="0.25">
      <c r="E638" s="270"/>
    </row>
    <row r="639" spans="5:5" s="165" customFormat="1" x14ac:dyDescent="0.25">
      <c r="E639" s="270"/>
    </row>
    <row r="640" spans="5:5" s="165" customFormat="1" x14ac:dyDescent="0.25">
      <c r="E640" s="270"/>
    </row>
    <row r="641" spans="5:5" s="165" customFormat="1" x14ac:dyDescent="0.25">
      <c r="E641" s="270"/>
    </row>
    <row r="642" spans="5:5" s="165" customFormat="1" x14ac:dyDescent="0.25">
      <c r="E642" s="270"/>
    </row>
    <row r="643" spans="5:5" s="165" customFormat="1" x14ac:dyDescent="0.25">
      <c r="E643" s="270"/>
    </row>
    <row r="644" spans="5:5" s="165" customFormat="1" x14ac:dyDescent="0.25">
      <c r="E644" s="270"/>
    </row>
    <row r="645" spans="5:5" s="165" customFormat="1" x14ac:dyDescent="0.25">
      <c r="E645" s="270"/>
    </row>
    <row r="646" spans="5:5" s="165" customFormat="1" x14ac:dyDescent="0.25">
      <c r="E646" s="270"/>
    </row>
    <row r="647" spans="5:5" s="165" customFormat="1" x14ac:dyDescent="0.25">
      <c r="E647" s="270"/>
    </row>
    <row r="648" spans="5:5" s="165" customFormat="1" x14ac:dyDescent="0.25">
      <c r="E648" s="270"/>
    </row>
    <row r="649" spans="5:5" s="165" customFormat="1" x14ac:dyDescent="0.25">
      <c r="E649" s="270"/>
    </row>
    <row r="650" spans="5:5" s="165" customFormat="1" x14ac:dyDescent="0.25">
      <c r="E650" s="270"/>
    </row>
    <row r="651" spans="5:5" s="165" customFormat="1" x14ac:dyDescent="0.25">
      <c r="E651" s="270"/>
    </row>
    <row r="652" spans="5:5" s="165" customFormat="1" x14ac:dyDescent="0.25">
      <c r="E652" s="270"/>
    </row>
    <row r="653" spans="5:5" s="165" customFormat="1" x14ac:dyDescent="0.25">
      <c r="E653" s="270"/>
    </row>
    <row r="654" spans="5:5" s="165" customFormat="1" x14ac:dyDescent="0.25">
      <c r="E654" s="270"/>
    </row>
    <row r="655" spans="5:5" s="165" customFormat="1" x14ac:dyDescent="0.25">
      <c r="E655" s="270"/>
    </row>
    <row r="656" spans="5:5" s="165" customFormat="1" x14ac:dyDescent="0.25">
      <c r="E656" s="270"/>
    </row>
    <row r="657" spans="5:5" s="165" customFormat="1" x14ac:dyDescent="0.25">
      <c r="E657" s="270"/>
    </row>
    <row r="658" spans="5:5" s="165" customFormat="1" x14ac:dyDescent="0.25">
      <c r="E658" s="270"/>
    </row>
    <row r="659" spans="5:5" s="165" customFormat="1" x14ac:dyDescent="0.25">
      <c r="E659" s="270"/>
    </row>
    <row r="660" spans="5:5" s="165" customFormat="1" x14ac:dyDescent="0.25">
      <c r="E660" s="270"/>
    </row>
    <row r="661" spans="5:5" s="165" customFormat="1" x14ac:dyDescent="0.25">
      <c r="E661" s="270"/>
    </row>
    <row r="662" spans="5:5" s="165" customFormat="1" x14ac:dyDescent="0.25">
      <c r="E662" s="270"/>
    </row>
    <row r="663" spans="5:5" s="165" customFormat="1" x14ac:dyDescent="0.25">
      <c r="E663" s="270"/>
    </row>
    <row r="664" spans="5:5" s="165" customFormat="1" x14ac:dyDescent="0.25">
      <c r="E664" s="270"/>
    </row>
    <row r="665" spans="5:5" s="165" customFormat="1" x14ac:dyDescent="0.25">
      <c r="E665" s="270"/>
    </row>
    <row r="666" spans="5:5" s="165" customFormat="1" x14ac:dyDescent="0.25">
      <c r="E666" s="270"/>
    </row>
    <row r="667" spans="5:5" s="165" customFormat="1" x14ac:dyDescent="0.25">
      <c r="E667" s="270"/>
    </row>
    <row r="668" spans="5:5" s="165" customFormat="1" x14ac:dyDescent="0.25">
      <c r="E668" s="270"/>
    </row>
    <row r="669" spans="5:5" s="165" customFormat="1" x14ac:dyDescent="0.25">
      <c r="E669" s="270"/>
    </row>
    <row r="670" spans="5:5" s="165" customFormat="1" x14ac:dyDescent="0.25">
      <c r="E670" s="270"/>
    </row>
    <row r="671" spans="5:5" s="165" customFormat="1" x14ac:dyDescent="0.25">
      <c r="E671" s="270"/>
    </row>
    <row r="672" spans="5:5" s="165" customFormat="1" x14ac:dyDescent="0.25">
      <c r="E672" s="270"/>
    </row>
    <row r="673" spans="5:5" s="165" customFormat="1" x14ac:dyDescent="0.25">
      <c r="E673" s="270"/>
    </row>
    <row r="674" spans="5:5" s="165" customFormat="1" x14ac:dyDescent="0.25">
      <c r="E674" s="270"/>
    </row>
    <row r="675" spans="5:5" s="165" customFormat="1" x14ac:dyDescent="0.25">
      <c r="E675" s="270"/>
    </row>
    <row r="676" spans="5:5" s="165" customFormat="1" x14ac:dyDescent="0.25">
      <c r="E676" s="270"/>
    </row>
    <row r="677" spans="5:5" s="165" customFormat="1" x14ac:dyDescent="0.25">
      <c r="E677" s="270"/>
    </row>
    <row r="678" spans="5:5" s="165" customFormat="1" x14ac:dyDescent="0.25">
      <c r="E678" s="270"/>
    </row>
    <row r="679" spans="5:5" s="165" customFormat="1" x14ac:dyDescent="0.25">
      <c r="E679" s="270"/>
    </row>
    <row r="680" spans="5:5" s="165" customFormat="1" x14ac:dyDescent="0.25">
      <c r="E680" s="270"/>
    </row>
    <row r="681" spans="5:5" s="165" customFormat="1" x14ac:dyDescent="0.25">
      <c r="E681" s="270"/>
    </row>
    <row r="682" spans="5:5" s="165" customFormat="1" x14ac:dyDescent="0.25">
      <c r="E682" s="270"/>
    </row>
    <row r="683" spans="5:5" s="165" customFormat="1" x14ac:dyDescent="0.25">
      <c r="E683" s="270"/>
    </row>
    <row r="684" spans="5:5" s="165" customFormat="1" x14ac:dyDescent="0.25">
      <c r="E684" s="270"/>
    </row>
    <row r="685" spans="5:5" s="165" customFormat="1" x14ac:dyDescent="0.25">
      <c r="E685" s="270"/>
    </row>
    <row r="686" spans="5:5" s="165" customFormat="1" x14ac:dyDescent="0.25">
      <c r="E686" s="270"/>
    </row>
    <row r="687" spans="5:5" s="165" customFormat="1" x14ac:dyDescent="0.25">
      <c r="E687" s="270"/>
    </row>
    <row r="688" spans="5:5" s="165" customFormat="1" x14ac:dyDescent="0.25">
      <c r="E688" s="270"/>
    </row>
    <row r="689" spans="5:5" s="165" customFormat="1" x14ac:dyDescent="0.25">
      <c r="E689" s="270"/>
    </row>
    <row r="690" spans="5:5" s="165" customFormat="1" x14ac:dyDescent="0.25">
      <c r="E690" s="270"/>
    </row>
    <row r="691" spans="5:5" s="165" customFormat="1" x14ac:dyDescent="0.25">
      <c r="E691" s="270"/>
    </row>
    <row r="692" spans="5:5" s="165" customFormat="1" x14ac:dyDescent="0.25">
      <c r="E692" s="270"/>
    </row>
    <row r="693" spans="5:5" s="165" customFormat="1" x14ac:dyDescent="0.25">
      <c r="E693" s="270"/>
    </row>
    <row r="694" spans="5:5" s="165" customFormat="1" x14ac:dyDescent="0.25">
      <c r="E694" s="270"/>
    </row>
    <row r="695" spans="5:5" s="165" customFormat="1" x14ac:dyDescent="0.25">
      <c r="E695" s="270"/>
    </row>
    <row r="696" spans="5:5" s="165" customFormat="1" x14ac:dyDescent="0.25">
      <c r="E696" s="270"/>
    </row>
    <row r="697" spans="5:5" s="165" customFormat="1" x14ac:dyDescent="0.25">
      <c r="E697" s="270"/>
    </row>
    <row r="698" spans="5:5" s="165" customFormat="1" x14ac:dyDescent="0.25">
      <c r="E698" s="270"/>
    </row>
  </sheetData>
  <autoFilter ref="A14:AJ125"/>
  <mergeCells count="5">
    <mergeCell ref="E6:T6"/>
    <mergeCell ref="C128:T128"/>
    <mergeCell ref="C129:T129"/>
    <mergeCell ref="C130:T130"/>
    <mergeCell ref="C131:T13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J697"/>
  <sheetViews>
    <sheetView topLeftCell="A9" zoomScale="60" zoomScaleNormal="60" workbookViewId="0">
      <selection activeCell="A16" sqref="A16:XFD23"/>
    </sheetView>
  </sheetViews>
  <sheetFormatPr baseColWidth="10" defaultColWidth="76.85546875" defaultRowHeight="15" x14ac:dyDescent="0.25"/>
  <cols>
    <col min="1" max="1" width="7.28515625" style="165" customWidth="1"/>
    <col min="2" max="2" width="6.28515625" style="2" bestFit="1" customWidth="1"/>
    <col min="3" max="3" width="64.42578125" style="2" customWidth="1"/>
    <col min="4" max="4" width="20.7109375" style="2" customWidth="1"/>
    <col min="5" max="5" width="32.7109375" style="12" customWidth="1"/>
    <col min="6" max="6" width="24.5703125" style="2" customWidth="1"/>
    <col min="7" max="7" width="24.28515625" style="2" customWidth="1"/>
    <col min="8" max="8" width="24.85546875" style="2" bestFit="1" customWidth="1"/>
    <col min="9" max="9" width="23.7109375" style="2" customWidth="1"/>
    <col min="10" max="10" width="24.85546875" style="2" customWidth="1"/>
    <col min="11" max="18" width="22.7109375" style="2" hidden="1" customWidth="1"/>
    <col min="19" max="19" width="25.42578125" style="2" bestFit="1" customWidth="1"/>
    <col min="20" max="20" width="28.570312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114" width="11.42578125" style="165" customWidth="1"/>
    <col min="115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114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114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114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114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114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114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114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114" s="165" customFormat="1" ht="27.75" customHeight="1" x14ac:dyDescent="0.45">
      <c r="A8" s="176"/>
      <c r="B8" s="176"/>
      <c r="C8" s="187" t="s">
        <v>154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114" s="165" customFormat="1" ht="27.75" customHeight="1" x14ac:dyDescent="0.45">
      <c r="A9" s="176"/>
      <c r="B9" s="176"/>
      <c r="C9" s="187" t="s">
        <v>155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114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114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114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114" ht="57" customHeight="1" thickBot="1" x14ac:dyDescent="0.3">
      <c r="A13" s="194"/>
      <c r="B13" s="244"/>
      <c r="C13" s="244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114" s="7" customFormat="1" ht="30" customHeight="1" thickBot="1" x14ac:dyDescent="0.3">
      <c r="A14" s="196"/>
      <c r="B14" s="326"/>
      <c r="C14" s="99" t="s">
        <v>24</v>
      </c>
      <c r="D14" s="100"/>
      <c r="E14" s="101" t="s">
        <v>29</v>
      </c>
      <c r="F14" s="102" t="s">
        <v>29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03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6"/>
      <c r="CT14" s="166"/>
      <c r="CU14" s="166"/>
      <c r="CV14" s="166"/>
      <c r="CW14" s="166"/>
      <c r="CX14" s="166"/>
      <c r="CY14" s="166"/>
      <c r="CZ14" s="166"/>
      <c r="DA14" s="166"/>
      <c r="DB14" s="166"/>
      <c r="DC14" s="166"/>
      <c r="DD14" s="166"/>
      <c r="DE14" s="166"/>
      <c r="DF14" s="166"/>
      <c r="DG14" s="166"/>
      <c r="DH14" s="166"/>
      <c r="DI14" s="166"/>
      <c r="DJ14" s="166"/>
    </row>
    <row r="15" spans="1:114" s="7" customFormat="1" ht="18.75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1442471604</v>
      </c>
      <c r="F15" s="108">
        <f>+S15</f>
        <v>480823868</v>
      </c>
      <c r="G15" s="109">
        <v>120205967</v>
      </c>
      <c r="H15" s="109">
        <v>120205967</v>
      </c>
      <c r="I15" s="109">
        <v>120205967</v>
      </c>
      <c r="J15" s="110">
        <v>120205967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79" si="0">SUM(G15:R15)</f>
        <v>480823868</v>
      </c>
      <c r="T15" s="111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66"/>
      <c r="DH15" s="166"/>
      <c r="DI15" s="166"/>
      <c r="DJ15" s="166"/>
    </row>
    <row r="16" spans="1:114" s="7" customFormat="1" ht="21.75" hidden="1" customHeight="1" thickBot="1" x14ac:dyDescent="0.3">
      <c r="A16" s="197"/>
      <c r="B16" s="112">
        <v>2</v>
      </c>
      <c r="C16" s="94" t="s">
        <v>32</v>
      </c>
      <c r="D16" s="106" t="s">
        <v>31</v>
      </c>
      <c r="E16" s="113"/>
      <c r="F16" s="114"/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0" si="1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  <c r="CF16" s="166"/>
      <c r="CG16" s="166"/>
      <c r="CH16" s="166"/>
      <c r="CI16" s="166"/>
      <c r="CJ16" s="166"/>
      <c r="CK16" s="166"/>
      <c r="CL16" s="166"/>
      <c r="CM16" s="166"/>
      <c r="CN16" s="166"/>
      <c r="CO16" s="166"/>
      <c r="CP16" s="166"/>
      <c r="CQ16" s="166"/>
      <c r="CR16" s="166"/>
      <c r="CS16" s="166"/>
      <c r="CT16" s="166"/>
      <c r="CU16" s="166"/>
      <c r="CV16" s="166"/>
      <c r="CW16" s="166"/>
      <c r="CX16" s="166"/>
      <c r="CY16" s="166"/>
      <c r="CZ16" s="166"/>
      <c r="DA16" s="166"/>
      <c r="DB16" s="166"/>
      <c r="DC16" s="166"/>
      <c r="DD16" s="166"/>
      <c r="DE16" s="166"/>
      <c r="DF16" s="166"/>
      <c r="DG16" s="166"/>
      <c r="DH16" s="166"/>
      <c r="DI16" s="166"/>
      <c r="DJ16" s="166"/>
    </row>
    <row r="17" spans="1:114" s="7" customFormat="1" ht="21.75" hidden="1" customHeight="1" thickBot="1" x14ac:dyDescent="0.3">
      <c r="A17" s="197"/>
      <c r="B17" s="112">
        <v>3</v>
      </c>
      <c r="C17" s="94" t="s">
        <v>33</v>
      </c>
      <c r="D17" s="106" t="s">
        <v>31</v>
      </c>
      <c r="E17" s="118"/>
      <c r="F17" s="114"/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1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6"/>
      <c r="DB17" s="166"/>
      <c r="DC17" s="166"/>
      <c r="DD17" s="166"/>
      <c r="DE17" s="166"/>
      <c r="DF17" s="166"/>
      <c r="DG17" s="166"/>
      <c r="DH17" s="166"/>
      <c r="DI17" s="166"/>
      <c r="DJ17" s="166"/>
    </row>
    <row r="18" spans="1:114" s="7" customFormat="1" ht="18.75" hidden="1" thickBot="1" x14ac:dyDescent="0.3">
      <c r="A18" s="197"/>
      <c r="B18" s="112">
        <v>2</v>
      </c>
      <c r="C18" s="94" t="s">
        <v>34</v>
      </c>
      <c r="D18" s="106" t="s">
        <v>31</v>
      </c>
      <c r="E18" s="113"/>
      <c r="F18" s="114"/>
      <c r="G18" s="115"/>
      <c r="H18" s="115"/>
      <c r="I18" s="115"/>
      <c r="J18" s="116"/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0</v>
      </c>
      <c r="T18" s="111">
        <f t="shared" si="1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66"/>
      <c r="CH18" s="166"/>
      <c r="CI18" s="166"/>
      <c r="CJ18" s="166"/>
      <c r="CK18" s="166"/>
      <c r="CL18" s="166"/>
      <c r="CM18" s="166"/>
      <c r="CN18" s="166"/>
      <c r="CO18" s="166"/>
      <c r="CP18" s="166"/>
      <c r="CQ18" s="166"/>
      <c r="CR18" s="166"/>
      <c r="CS18" s="166"/>
      <c r="CT18" s="166"/>
      <c r="CU18" s="166"/>
      <c r="CV18" s="166"/>
      <c r="CW18" s="166"/>
      <c r="CX18" s="166"/>
      <c r="CY18" s="166"/>
      <c r="CZ18" s="166"/>
      <c r="DA18" s="166"/>
      <c r="DB18" s="166"/>
      <c r="DC18" s="166"/>
      <c r="DD18" s="166"/>
      <c r="DE18" s="166"/>
      <c r="DF18" s="166"/>
      <c r="DG18" s="166"/>
      <c r="DH18" s="166"/>
      <c r="DI18" s="166"/>
      <c r="DJ18" s="166"/>
    </row>
    <row r="19" spans="1:114" s="7" customFormat="1" ht="18.75" hidden="1" thickBot="1" x14ac:dyDescent="0.3">
      <c r="A19" s="197"/>
      <c r="B19" s="112">
        <v>3</v>
      </c>
      <c r="C19" s="94" t="s">
        <v>35</v>
      </c>
      <c r="D19" s="106" t="s">
        <v>31</v>
      </c>
      <c r="E19" s="113"/>
      <c r="F19" s="114"/>
      <c r="G19" s="115"/>
      <c r="H19" s="115"/>
      <c r="I19" s="115"/>
      <c r="J19" s="116"/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0</v>
      </c>
      <c r="T19" s="111">
        <f t="shared" si="1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66"/>
      <c r="CH19" s="166"/>
      <c r="CI19" s="166"/>
      <c r="CJ19" s="166"/>
      <c r="CK19" s="166"/>
      <c r="CL19" s="166"/>
      <c r="CM19" s="166"/>
      <c r="CN19" s="166"/>
      <c r="CO19" s="166"/>
      <c r="CP19" s="166"/>
      <c r="CQ19" s="166"/>
      <c r="CR19" s="166"/>
      <c r="CS19" s="166"/>
      <c r="CT19" s="166"/>
      <c r="CU19" s="166"/>
      <c r="CV19" s="166"/>
      <c r="CW19" s="166"/>
      <c r="CX19" s="166"/>
      <c r="CY19" s="166"/>
      <c r="CZ19" s="166"/>
      <c r="DA19" s="166"/>
      <c r="DB19" s="166"/>
      <c r="DC19" s="166"/>
      <c r="DD19" s="166"/>
      <c r="DE19" s="166"/>
      <c r="DF19" s="166"/>
      <c r="DG19" s="166"/>
      <c r="DH19" s="166"/>
      <c r="DI19" s="166"/>
      <c r="DJ19" s="166"/>
    </row>
    <row r="20" spans="1:114" s="7" customFormat="1" ht="18.75" hidden="1" thickBot="1" x14ac:dyDescent="0.3">
      <c r="A20" s="197"/>
      <c r="B20" s="112"/>
      <c r="C20" s="94" t="s">
        <v>207</v>
      </c>
      <c r="D20" s="106"/>
      <c r="E20" s="113"/>
      <c r="F20" s="114"/>
      <c r="G20" s="115"/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</row>
    <row r="21" spans="1:114" s="7" customFormat="1" ht="21.75" hidden="1" customHeight="1" thickBot="1" x14ac:dyDescent="0.3">
      <c r="A21" s="197"/>
      <c r="B21" s="112">
        <v>5</v>
      </c>
      <c r="C21" s="94" t="s">
        <v>36</v>
      </c>
      <c r="D21" s="106" t="s">
        <v>31</v>
      </c>
      <c r="E21" s="113"/>
      <c r="F21" s="114"/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</row>
    <row r="22" spans="1:114" s="7" customFormat="1" ht="18.75" hidden="1" thickBot="1" x14ac:dyDescent="0.3">
      <c r="A22" s="197"/>
      <c r="B22" s="112">
        <v>4</v>
      </c>
      <c r="C22" s="94" t="s">
        <v>37</v>
      </c>
      <c r="D22" s="106" t="s">
        <v>31</v>
      </c>
      <c r="E22" s="113"/>
      <c r="F22" s="114"/>
      <c r="G22" s="115"/>
      <c r="H22" s="115"/>
      <c r="I22" s="115"/>
      <c r="J22" s="116"/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0</v>
      </c>
      <c r="T22" s="111">
        <f t="shared" si="1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</row>
    <row r="23" spans="1:114" s="7" customFormat="1" ht="21.75" hidden="1" customHeight="1" thickBot="1" x14ac:dyDescent="0.3">
      <c r="A23" s="197"/>
      <c r="B23" s="112">
        <v>7</v>
      </c>
      <c r="C23" s="94" t="s">
        <v>38</v>
      </c>
      <c r="D23" s="106" t="s">
        <v>31</v>
      </c>
      <c r="E23" s="113"/>
      <c r="F23" s="114"/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</row>
    <row r="24" spans="1:114" s="7" customFormat="1" ht="18.75" thickBot="1" x14ac:dyDescent="0.3">
      <c r="A24" s="197"/>
      <c r="B24" s="112">
        <v>5</v>
      </c>
      <c r="C24" s="94" t="s">
        <v>39</v>
      </c>
      <c r="D24" s="106" t="s">
        <v>31</v>
      </c>
      <c r="E24" s="113">
        <f>+G24*12</f>
        <v>2024280</v>
      </c>
      <c r="F24" s="114">
        <f>SUM(G24:R24)</f>
        <v>674763</v>
      </c>
      <c r="G24" s="115">
        <v>168690</v>
      </c>
      <c r="H24" s="115">
        <v>168691</v>
      </c>
      <c r="I24" s="115">
        <v>168691</v>
      </c>
      <c r="J24" s="116">
        <v>168691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674763</v>
      </c>
      <c r="T24" s="111">
        <f t="shared" si="1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</row>
    <row r="25" spans="1:114" s="7" customFormat="1" ht="21" hidden="1" thickBot="1" x14ac:dyDescent="0.35">
      <c r="A25" s="197"/>
      <c r="B25" s="112">
        <v>6</v>
      </c>
      <c r="C25" s="94" t="s">
        <v>40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</row>
    <row r="26" spans="1:114" s="7" customFormat="1" ht="21" hidden="1" thickBot="1" x14ac:dyDescent="0.35">
      <c r="A26" s="197"/>
      <c r="B26" s="112">
        <v>7</v>
      </c>
      <c r="C26" s="94" t="s">
        <v>41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</row>
    <row r="27" spans="1:114" s="7" customFormat="1" ht="21.75" hidden="1" customHeight="1" thickBot="1" x14ac:dyDescent="0.3">
      <c r="A27" s="197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</row>
    <row r="28" spans="1:114" s="7" customFormat="1" ht="21.75" hidden="1" customHeight="1" thickBot="1" x14ac:dyDescent="0.3">
      <c r="A28" s="197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</row>
    <row r="29" spans="1:114" s="7" customFormat="1" ht="21.75" hidden="1" customHeight="1" thickBot="1" x14ac:dyDescent="0.3">
      <c r="A29" s="197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</row>
    <row r="30" spans="1:114" s="7" customFormat="1" ht="21.75" hidden="1" customHeight="1" thickBot="1" x14ac:dyDescent="0.3">
      <c r="A30" s="197"/>
      <c r="B30" s="112">
        <v>12</v>
      </c>
      <c r="C30" s="94" t="s">
        <v>45</v>
      </c>
      <c r="D30" s="106"/>
      <c r="E30" s="113"/>
      <c r="F30" s="114"/>
      <c r="G30" s="115"/>
      <c r="H30" s="115"/>
      <c r="I30" s="115"/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0</v>
      </c>
      <c r="T30" s="111">
        <f t="shared" si="1"/>
        <v>0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</row>
    <row r="31" spans="1:114" s="7" customFormat="1" ht="18.75" thickBot="1" x14ac:dyDescent="0.3">
      <c r="A31" s="197"/>
      <c r="B31" s="112">
        <v>8</v>
      </c>
      <c r="C31" s="94" t="s">
        <v>46</v>
      </c>
      <c r="D31" s="106">
        <v>2480</v>
      </c>
      <c r="E31" s="113">
        <v>12689539</v>
      </c>
      <c r="F31" s="114"/>
      <c r="G31" s="115"/>
      <c r="H31" s="115"/>
      <c r="I31" s="115"/>
      <c r="J31" s="116">
        <v>6344769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6344769</v>
      </c>
      <c r="T31" s="111">
        <f t="shared" si="1"/>
        <v>-6344769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</row>
    <row r="32" spans="1:114" s="7" customFormat="1" ht="21.75" hidden="1" customHeight="1" thickBot="1" x14ac:dyDescent="0.3">
      <c r="A32" s="197"/>
      <c r="B32" s="112">
        <v>7</v>
      </c>
      <c r="C32" s="94" t="s">
        <v>47</v>
      </c>
      <c r="D32" s="106"/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</row>
    <row r="33" spans="1:114" s="7" customFormat="1" ht="18.75" thickBot="1" x14ac:dyDescent="0.3">
      <c r="A33" s="197"/>
      <c r="B33" s="112">
        <v>9</v>
      </c>
      <c r="C33" s="94" t="s">
        <v>48</v>
      </c>
      <c r="D33" s="106" t="s">
        <v>31</v>
      </c>
      <c r="E33" s="113">
        <f>+G33*12</f>
        <v>-1704528</v>
      </c>
      <c r="F33" s="114">
        <f>+S33</f>
        <v>-568176</v>
      </c>
      <c r="G33" s="115">
        <v>-142044</v>
      </c>
      <c r="H33" s="115">
        <v>-142044</v>
      </c>
      <c r="I33" s="115">
        <v>-142044</v>
      </c>
      <c r="J33" s="116">
        <v>-142044</v>
      </c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-568176</v>
      </c>
      <c r="T33" s="111">
        <f t="shared" si="1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</row>
    <row r="34" spans="1:114" s="7" customFormat="1" ht="18.75" hidden="1" thickBot="1" x14ac:dyDescent="0.3">
      <c r="A34" s="197"/>
      <c r="B34" s="112">
        <v>10</v>
      </c>
      <c r="C34" s="94" t="s">
        <v>49</v>
      </c>
      <c r="D34" s="106" t="s">
        <v>31</v>
      </c>
      <c r="E34" s="113"/>
      <c r="F34" s="114"/>
      <c r="G34" s="115"/>
      <c r="H34" s="115"/>
      <c r="I34" s="115"/>
      <c r="J34" s="116"/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0</v>
      </c>
      <c r="T34" s="111">
        <f t="shared" si="1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</row>
    <row r="35" spans="1:114" s="7" customFormat="1" ht="18.75" hidden="1" thickBot="1" x14ac:dyDescent="0.3">
      <c r="A35" s="197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</row>
    <row r="36" spans="1:114" s="8" customFormat="1" ht="18.75" hidden="1" thickBot="1" x14ac:dyDescent="0.3">
      <c r="A36" s="197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</row>
    <row r="37" spans="1:114" s="9" customFormat="1" ht="18.75" hidden="1" thickBot="1" x14ac:dyDescent="0.3">
      <c r="A37" s="197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</row>
    <row r="38" spans="1:114" s="9" customFormat="1" ht="18.75" hidden="1" thickBot="1" x14ac:dyDescent="0.3">
      <c r="A38" s="197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</row>
    <row r="39" spans="1:114" s="7" customFormat="1" ht="18.75" hidden="1" thickBot="1" x14ac:dyDescent="0.3">
      <c r="A39" s="197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1"/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</row>
    <row r="40" spans="1:114" s="7" customFormat="1" ht="18.75" hidden="1" thickBot="1" x14ac:dyDescent="0.3">
      <c r="A40" s="197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</row>
    <row r="41" spans="1:114" s="10" customFormat="1" ht="18.75" hidden="1" thickBot="1" x14ac:dyDescent="0.3">
      <c r="A41" s="197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1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</row>
    <row r="42" spans="1:114" s="10" customFormat="1" ht="18.75" hidden="1" thickBot="1" x14ac:dyDescent="0.3">
      <c r="A42" s="197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</row>
    <row r="43" spans="1:114" s="10" customFormat="1" ht="18.75" hidden="1" thickBot="1" x14ac:dyDescent="0.3">
      <c r="A43" s="197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</row>
    <row r="44" spans="1:114" s="10" customFormat="1" ht="18.75" hidden="1" thickBot="1" x14ac:dyDescent="0.3">
      <c r="A44" s="197"/>
      <c r="B44" s="112">
        <v>24</v>
      </c>
      <c r="C44" s="94" t="s">
        <v>59</v>
      </c>
      <c r="D44" s="106"/>
      <c r="E44" s="113"/>
      <c r="F44" s="114"/>
      <c r="G44" s="115"/>
      <c r="H44" s="115"/>
      <c r="I44" s="115"/>
      <c r="J44" s="116"/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0</v>
      </c>
      <c r="T44" s="111">
        <f t="shared" si="1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</row>
    <row r="45" spans="1:114" s="10" customFormat="1" ht="18.75" hidden="1" thickBot="1" x14ac:dyDescent="0.3">
      <c r="A45" s="197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</row>
    <row r="46" spans="1:114" s="10" customFormat="1" ht="18.75" thickBot="1" x14ac:dyDescent="0.3">
      <c r="A46" s="197"/>
      <c r="B46" s="112">
        <v>14</v>
      </c>
      <c r="C46" s="94" t="s">
        <v>61</v>
      </c>
      <c r="D46" s="106">
        <v>2474</v>
      </c>
      <c r="E46" s="120">
        <v>627200</v>
      </c>
      <c r="F46" s="114">
        <f>+J46</f>
        <v>439040</v>
      </c>
      <c r="G46" s="115"/>
      <c r="H46" s="115"/>
      <c r="I46" s="115"/>
      <c r="J46" s="116">
        <v>439040</v>
      </c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439040</v>
      </c>
      <c r="T46" s="111">
        <f t="shared" si="1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</row>
    <row r="47" spans="1:114" s="10" customFormat="1" ht="18.75" thickBot="1" x14ac:dyDescent="0.3">
      <c r="A47" s="197"/>
      <c r="B47" s="112">
        <v>15</v>
      </c>
      <c r="C47" s="94" t="s">
        <v>62</v>
      </c>
      <c r="D47" s="106">
        <v>2474</v>
      </c>
      <c r="E47" s="120">
        <v>19661175</v>
      </c>
      <c r="F47" s="114">
        <f>+J47</f>
        <v>13762823</v>
      </c>
      <c r="G47" s="115"/>
      <c r="H47" s="115"/>
      <c r="I47" s="115"/>
      <c r="J47" s="116">
        <v>13762823</v>
      </c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13762823</v>
      </c>
      <c r="T47" s="111">
        <f t="shared" si="1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</row>
    <row r="48" spans="1:114" s="10" customFormat="1" ht="18.75" hidden="1" thickBot="1" x14ac:dyDescent="0.3">
      <c r="A48" s="197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</row>
    <row r="49" spans="1:114" s="10" customFormat="1" ht="18.75" hidden="1" thickBot="1" x14ac:dyDescent="0.3">
      <c r="A49" s="197"/>
      <c r="B49" s="112">
        <v>16</v>
      </c>
      <c r="C49" s="94" t="s">
        <v>64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</row>
    <row r="50" spans="1:114" s="10" customFormat="1" ht="18.75" hidden="1" thickBot="1" x14ac:dyDescent="0.3">
      <c r="A50" s="197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</row>
    <row r="51" spans="1:114" s="10" customFormat="1" ht="36.75" hidden="1" thickBot="1" x14ac:dyDescent="0.3">
      <c r="A51" s="197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</row>
    <row r="52" spans="1:114" s="10" customFormat="1" ht="18.75" hidden="1" thickBot="1" x14ac:dyDescent="0.3">
      <c r="A52" s="197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</row>
    <row r="53" spans="1:114" s="10" customFormat="1" ht="18.75" hidden="1" thickBot="1" x14ac:dyDescent="0.3">
      <c r="A53" s="197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</row>
    <row r="54" spans="1:114" s="10" customFormat="1" ht="18.75" hidden="1" thickBot="1" x14ac:dyDescent="0.3">
      <c r="A54" s="197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</row>
    <row r="55" spans="1:114" s="10" customFormat="1" ht="18.75" thickBot="1" x14ac:dyDescent="0.3">
      <c r="A55" s="197"/>
      <c r="B55" s="112">
        <v>18</v>
      </c>
      <c r="C55" s="94" t="s">
        <v>70</v>
      </c>
      <c r="D55" s="106">
        <v>2483</v>
      </c>
      <c r="E55" s="122">
        <v>324988</v>
      </c>
      <c r="F55" s="114">
        <f>+J55</f>
        <v>227492</v>
      </c>
      <c r="G55" s="115"/>
      <c r="H55" s="115"/>
      <c r="I55" s="115"/>
      <c r="J55" s="116">
        <v>227492</v>
      </c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227492</v>
      </c>
      <c r="T55" s="111">
        <f t="shared" si="1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</row>
    <row r="56" spans="1:114" s="10" customFormat="1" ht="18.75" thickBot="1" x14ac:dyDescent="0.3">
      <c r="A56" s="197"/>
      <c r="B56" s="112">
        <v>19</v>
      </c>
      <c r="C56" s="94" t="s">
        <v>71</v>
      </c>
      <c r="D56" s="106">
        <v>2483</v>
      </c>
      <c r="E56" s="113">
        <v>10001880</v>
      </c>
      <c r="F56" s="114">
        <f>+J56</f>
        <v>7001316</v>
      </c>
      <c r="G56" s="115"/>
      <c r="H56" s="115"/>
      <c r="I56" s="115"/>
      <c r="J56" s="116">
        <v>7001316</v>
      </c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7001316</v>
      </c>
      <c r="T56" s="111">
        <f t="shared" si="1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</row>
    <row r="57" spans="1:114" s="10" customFormat="1" ht="18.75" hidden="1" thickBot="1" x14ac:dyDescent="0.3">
      <c r="A57" s="197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</row>
    <row r="58" spans="1:114" s="10" customFormat="1" ht="18.75" hidden="1" thickBot="1" x14ac:dyDescent="0.3">
      <c r="A58" s="197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</row>
    <row r="59" spans="1:114" s="10" customFormat="1" ht="18.75" hidden="1" thickBot="1" x14ac:dyDescent="0.3">
      <c r="A59" s="197"/>
      <c r="B59" s="112">
        <v>21</v>
      </c>
      <c r="C59" s="94" t="s">
        <v>74</v>
      </c>
      <c r="D59" s="106"/>
      <c r="E59" s="121"/>
      <c r="F59" s="114"/>
      <c r="G59" s="115"/>
      <c r="H59" s="115"/>
      <c r="I59" s="115"/>
      <c r="J59" s="116"/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0</v>
      </c>
      <c r="T59" s="111">
        <f t="shared" si="1"/>
        <v>0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</row>
    <row r="60" spans="1:114" s="10" customFormat="1" ht="18.75" hidden="1" thickBot="1" x14ac:dyDescent="0.3">
      <c r="A60" s="197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</row>
    <row r="61" spans="1:114" s="10" customFormat="1" ht="18.75" thickBot="1" x14ac:dyDescent="0.3">
      <c r="A61" s="197"/>
      <c r="B61" s="112">
        <v>23</v>
      </c>
      <c r="C61" s="94" t="s">
        <v>76</v>
      </c>
      <c r="D61" s="106">
        <v>2481</v>
      </c>
      <c r="E61" s="123">
        <v>1000314</v>
      </c>
      <c r="F61" s="114"/>
      <c r="G61" s="115"/>
      <c r="H61" s="115"/>
      <c r="I61" s="115"/>
      <c r="J61" s="116">
        <v>700220</v>
      </c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700220</v>
      </c>
      <c r="T61" s="111">
        <f t="shared" si="1"/>
        <v>-700220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</row>
    <row r="62" spans="1:114" s="10" customFormat="1" ht="18.75" hidden="1" thickBot="1" x14ac:dyDescent="0.3">
      <c r="A62" s="197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1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</row>
    <row r="63" spans="1:114" s="10" customFormat="1" ht="18.75" thickBot="1" x14ac:dyDescent="0.3">
      <c r="A63" s="197"/>
      <c r="B63" s="112"/>
      <c r="C63" s="94" t="s">
        <v>203</v>
      </c>
      <c r="D63" s="106">
        <v>2481</v>
      </c>
      <c r="E63" s="123">
        <v>5318378</v>
      </c>
      <c r="F63" s="114"/>
      <c r="G63" s="115"/>
      <c r="H63" s="115"/>
      <c r="I63" s="115"/>
      <c r="J63" s="116">
        <v>3722865</v>
      </c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3722865</v>
      </c>
      <c r="T63" s="111">
        <f t="shared" si="1"/>
        <v>-3722865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</row>
    <row r="64" spans="1:114" s="10" customFormat="1" ht="18.75" thickBot="1" x14ac:dyDescent="0.3">
      <c r="A64" s="197"/>
      <c r="B64" s="112">
        <v>25</v>
      </c>
      <c r="C64" s="94" t="s">
        <v>79</v>
      </c>
      <c r="D64" s="106">
        <v>2481</v>
      </c>
      <c r="E64" s="123">
        <v>7144680</v>
      </c>
      <c r="F64" s="114"/>
      <c r="G64" s="115"/>
      <c r="H64" s="115"/>
      <c r="I64" s="115"/>
      <c r="J64" s="116">
        <v>5001276</v>
      </c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5001276</v>
      </c>
      <c r="T64" s="111">
        <f t="shared" si="1"/>
        <v>-5001276</v>
      </c>
      <c r="U64" s="171"/>
      <c r="V64" s="167"/>
      <c r="W64" s="171">
        <v>32255190</v>
      </c>
      <c r="X64" s="171">
        <v>-1040490</v>
      </c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</row>
    <row r="65" spans="1:114" s="10" customFormat="1" ht="18.75" thickBot="1" x14ac:dyDescent="0.3">
      <c r="A65" s="197"/>
      <c r="B65" s="112">
        <v>26</v>
      </c>
      <c r="C65" s="94" t="s">
        <v>80</v>
      </c>
      <c r="D65" s="106">
        <v>2476</v>
      </c>
      <c r="E65" s="122">
        <v>1621936</v>
      </c>
      <c r="F65" s="114"/>
      <c r="G65" s="115"/>
      <c r="H65" s="115"/>
      <c r="I65" s="115"/>
      <c r="J65" s="116"/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0</v>
      </c>
      <c r="T65" s="111">
        <f t="shared" si="1"/>
        <v>0</v>
      </c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</row>
    <row r="66" spans="1:114" s="10" customFormat="1" ht="18.75" hidden="1" thickBot="1" x14ac:dyDescent="0.3">
      <c r="A66" s="197"/>
      <c r="B66" s="112">
        <v>43</v>
      </c>
      <c r="C66" s="94" t="s">
        <v>81</v>
      </c>
      <c r="D66" s="106"/>
      <c r="E66" s="120"/>
      <c r="F66" s="114"/>
      <c r="G66" s="115"/>
      <c r="H66" s="115"/>
      <c r="I66" s="115"/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0</v>
      </c>
      <c r="T66" s="111">
        <f t="shared" si="1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</row>
    <row r="67" spans="1:114" s="10" customFormat="1" ht="18.75" hidden="1" thickBot="1" x14ac:dyDescent="0.3">
      <c r="A67" s="197"/>
      <c r="B67" s="112">
        <v>44</v>
      </c>
      <c r="C67" s="94" t="s">
        <v>82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</row>
    <row r="68" spans="1:114" s="10" customFormat="1" ht="18.75" hidden="1" thickBot="1" x14ac:dyDescent="0.3">
      <c r="A68" s="197"/>
      <c r="B68" s="112">
        <v>27</v>
      </c>
      <c r="C68" s="94" t="s">
        <v>83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</row>
    <row r="69" spans="1:114" s="10" customFormat="1" ht="18.75" hidden="1" thickBot="1" x14ac:dyDescent="0.3">
      <c r="A69" s="197"/>
      <c r="B69" s="112">
        <v>28</v>
      </c>
      <c r="C69" s="94" t="s">
        <v>84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</row>
    <row r="70" spans="1:114" s="10" customFormat="1" ht="18.75" hidden="1" thickBot="1" x14ac:dyDescent="0.3">
      <c r="A70" s="197"/>
      <c r="B70" s="112">
        <v>29</v>
      </c>
      <c r="C70" s="94" t="s">
        <v>85</v>
      </c>
      <c r="D70" s="106"/>
      <c r="E70" s="113"/>
      <c r="F70" s="114"/>
      <c r="G70" s="115"/>
      <c r="H70" s="115"/>
      <c r="I70" s="115"/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0</v>
      </c>
      <c r="T70" s="111">
        <f t="shared" si="1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</row>
    <row r="71" spans="1:114" s="10" customFormat="1" ht="18.75" hidden="1" thickBot="1" x14ac:dyDescent="0.3">
      <c r="A71" s="197"/>
      <c r="B71" s="112">
        <v>48</v>
      </c>
      <c r="C71" s="94" t="s">
        <v>86</v>
      </c>
      <c r="D71" s="106"/>
      <c r="E71" s="113"/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1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</row>
    <row r="72" spans="1:114" s="10" customFormat="1" ht="18.75" hidden="1" thickBot="1" x14ac:dyDescent="0.3">
      <c r="A72" s="197"/>
      <c r="B72" s="112">
        <v>30</v>
      </c>
      <c r="C72" s="94" t="s">
        <v>87</v>
      </c>
      <c r="D72" s="106"/>
      <c r="E72" s="113"/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</row>
    <row r="73" spans="1:114" s="10" customFormat="1" ht="18.75" hidden="1" thickBot="1" x14ac:dyDescent="0.3">
      <c r="A73" s="197"/>
      <c r="B73" s="112">
        <v>50</v>
      </c>
      <c r="C73" s="94" t="s">
        <v>88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1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</row>
    <row r="74" spans="1:114" s="10" customFormat="1" ht="18.75" hidden="1" thickBot="1" x14ac:dyDescent="0.3">
      <c r="A74" s="197"/>
      <c r="B74" s="112">
        <v>31</v>
      </c>
      <c r="C74" s="94" t="s">
        <v>89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</row>
    <row r="75" spans="1:114" s="10" customFormat="1" ht="18.75" thickBot="1" x14ac:dyDescent="0.3">
      <c r="A75" s="197"/>
      <c r="B75" s="112"/>
      <c r="C75" s="94" t="s">
        <v>90</v>
      </c>
      <c r="D75" s="106">
        <v>2473</v>
      </c>
      <c r="E75" s="113">
        <v>1236028</v>
      </c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</row>
    <row r="76" spans="1:114" s="10" customFormat="1" ht="18.75" hidden="1" thickBot="1" x14ac:dyDescent="0.3">
      <c r="A76" s="197"/>
      <c r="B76" s="112">
        <v>32</v>
      </c>
      <c r="C76" s="94" t="s">
        <v>91</v>
      </c>
      <c r="D76" s="106"/>
      <c r="E76" s="113"/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1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</row>
    <row r="77" spans="1:114" s="10" customFormat="1" ht="36.75" hidden="1" thickBot="1" x14ac:dyDescent="0.3">
      <c r="A77" s="197"/>
      <c r="B77" s="112">
        <v>33</v>
      </c>
      <c r="C77" s="94" t="s">
        <v>92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</row>
    <row r="78" spans="1:114" s="10" customFormat="1" ht="18.75" hidden="1" thickBot="1" x14ac:dyDescent="0.3">
      <c r="A78" s="197"/>
      <c r="B78" s="112">
        <v>53</v>
      </c>
      <c r="C78" s="94" t="s">
        <v>93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</row>
    <row r="79" spans="1:114" s="10" customFormat="1" ht="18.75" hidden="1" thickBot="1" x14ac:dyDescent="0.3">
      <c r="A79" s="197"/>
      <c r="B79" s="112">
        <v>34</v>
      </c>
      <c r="C79" s="94" t="s">
        <v>94</v>
      </c>
      <c r="D79" s="106"/>
      <c r="E79" s="113"/>
      <c r="F79" s="114"/>
      <c r="G79" s="115"/>
      <c r="H79" s="115"/>
      <c r="I79" s="115"/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0</v>
      </c>
      <c r="T79" s="111">
        <f t="shared" si="1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</row>
    <row r="80" spans="1:114" s="10" customFormat="1" ht="18.75" thickBot="1" x14ac:dyDescent="0.3">
      <c r="A80" s="197"/>
      <c r="B80" s="112">
        <v>35</v>
      </c>
      <c r="C80" s="94" t="s">
        <v>95</v>
      </c>
      <c r="D80" s="106">
        <v>2477</v>
      </c>
      <c r="E80" s="113">
        <v>18501400</v>
      </c>
      <c r="F80" s="114"/>
      <c r="G80" s="115"/>
      <c r="H80" s="115"/>
      <c r="I80" s="115"/>
      <c r="J80" s="116"/>
      <c r="K80" s="115"/>
      <c r="L80" s="115"/>
      <c r="M80" s="115"/>
      <c r="N80" s="115"/>
      <c r="O80" s="115"/>
      <c r="P80" s="115"/>
      <c r="Q80" s="115"/>
      <c r="R80" s="115"/>
      <c r="S80" s="117">
        <f t="shared" ref="S80:S110" si="2">SUM(G80:R80)</f>
        <v>0</v>
      </c>
      <c r="T80" s="111">
        <f t="shared" si="1"/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</row>
    <row r="81" spans="1:114" s="10" customFormat="1" ht="18.75" hidden="1" thickBot="1" x14ac:dyDescent="0.3">
      <c r="A81" s="197"/>
      <c r="B81" s="112">
        <v>36</v>
      </c>
      <c r="C81" s="94" t="s">
        <v>96</v>
      </c>
      <c r="D81" s="106"/>
      <c r="E81" s="113"/>
      <c r="F81" s="114"/>
      <c r="G81" s="115"/>
      <c r="H81" s="115"/>
      <c r="I81" s="115"/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si="2"/>
        <v>0</v>
      </c>
      <c r="T81" s="111">
        <f t="shared" ref="T81:T110" si="3">+F81-S81</f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</row>
    <row r="82" spans="1:114" s="10" customFormat="1" ht="18.75" hidden="1" thickBot="1" x14ac:dyDescent="0.3">
      <c r="A82" s="197"/>
      <c r="B82" s="112">
        <v>27</v>
      </c>
      <c r="C82" s="94" t="s">
        <v>97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2"/>
        <v>0</v>
      </c>
      <c r="T82" s="111">
        <f t="shared" si="3"/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</row>
    <row r="83" spans="1:114" s="10" customFormat="1" ht="36.75" thickBot="1" x14ac:dyDescent="0.3">
      <c r="A83" s="197"/>
      <c r="B83" s="112">
        <v>37</v>
      </c>
      <c r="C83" s="94" t="s">
        <v>98</v>
      </c>
      <c r="D83" s="106">
        <v>2478</v>
      </c>
      <c r="E83" s="113">
        <v>159180</v>
      </c>
      <c r="F83" s="114">
        <f>+J83</f>
        <v>159180</v>
      </c>
      <c r="G83" s="115"/>
      <c r="H83" s="115"/>
      <c r="I83" s="115"/>
      <c r="J83" s="116">
        <v>159180</v>
      </c>
      <c r="K83" s="115"/>
      <c r="L83" s="115"/>
      <c r="M83" s="115"/>
      <c r="N83" s="115"/>
      <c r="O83" s="115"/>
      <c r="P83" s="115"/>
      <c r="Q83" s="115"/>
      <c r="R83" s="115"/>
      <c r="S83" s="117">
        <f t="shared" si="2"/>
        <v>159180</v>
      </c>
      <c r="T83" s="111">
        <f t="shared" si="3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</row>
    <row r="84" spans="1:114" s="10" customFormat="1" ht="18.75" hidden="1" thickBot="1" x14ac:dyDescent="0.3">
      <c r="A84" s="197"/>
      <c r="B84" s="112">
        <v>38</v>
      </c>
      <c r="C84" s="94" t="s">
        <v>99</v>
      </c>
      <c r="D84" s="106"/>
      <c r="E84" s="113"/>
      <c r="F84" s="114"/>
      <c r="G84" s="115"/>
      <c r="H84" s="115"/>
      <c r="I84" s="115"/>
      <c r="J84" s="116"/>
      <c r="K84" s="115"/>
      <c r="L84" s="115"/>
      <c r="M84" s="115"/>
      <c r="N84" s="115"/>
      <c r="O84" s="115"/>
      <c r="P84" s="115"/>
      <c r="Q84" s="115"/>
      <c r="R84" s="115"/>
      <c r="S84" s="117">
        <f t="shared" si="2"/>
        <v>0</v>
      </c>
      <c r="T84" s="111">
        <f t="shared" si="3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</row>
    <row r="85" spans="1:114" s="10" customFormat="1" ht="18.75" hidden="1" thickBot="1" x14ac:dyDescent="0.3">
      <c r="A85" s="197"/>
      <c r="B85" s="112"/>
      <c r="C85" s="94" t="s">
        <v>100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2"/>
        <v>0</v>
      </c>
      <c r="T85" s="111">
        <f t="shared" si="3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</row>
    <row r="86" spans="1:114" s="10" customFormat="1" ht="18.75" hidden="1" thickBot="1" x14ac:dyDescent="0.3">
      <c r="A86" s="197"/>
      <c r="B86" s="112">
        <v>59</v>
      </c>
      <c r="C86" s="94" t="s">
        <v>101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2"/>
        <v>0</v>
      </c>
      <c r="T86" s="111">
        <f t="shared" si="3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</row>
    <row r="87" spans="1:114" s="10" customFormat="1" ht="18.75" hidden="1" thickBot="1" x14ac:dyDescent="0.3">
      <c r="A87" s="197"/>
      <c r="B87" s="112">
        <v>60</v>
      </c>
      <c r="C87" s="94" t="s">
        <v>102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2"/>
        <v>0</v>
      </c>
      <c r="T87" s="111">
        <f t="shared" si="3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</row>
    <row r="88" spans="1:114" s="10" customFormat="1" ht="18.75" thickBot="1" x14ac:dyDescent="0.3">
      <c r="A88" s="197"/>
      <c r="B88" s="112">
        <v>39</v>
      </c>
      <c r="C88" s="94" t="s">
        <v>103</v>
      </c>
      <c r="D88" s="106">
        <v>2104</v>
      </c>
      <c r="E88" s="113">
        <v>16375412</v>
      </c>
      <c r="F88" s="114">
        <f>+J88</f>
        <v>11462788</v>
      </c>
      <c r="G88" s="115"/>
      <c r="H88" s="115"/>
      <c r="I88" s="115"/>
      <c r="J88" s="116">
        <v>11462788</v>
      </c>
      <c r="K88" s="115"/>
      <c r="L88" s="115"/>
      <c r="M88" s="115"/>
      <c r="N88" s="115"/>
      <c r="O88" s="115"/>
      <c r="P88" s="115"/>
      <c r="Q88" s="115"/>
      <c r="R88" s="115"/>
      <c r="S88" s="117">
        <f t="shared" si="2"/>
        <v>11462788</v>
      </c>
      <c r="T88" s="111">
        <f t="shared" si="3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</row>
    <row r="89" spans="1:114" s="10" customFormat="1" ht="18.75" thickBot="1" x14ac:dyDescent="0.3">
      <c r="A89" s="197"/>
      <c r="B89" s="112">
        <v>40</v>
      </c>
      <c r="C89" s="94" t="s">
        <v>202</v>
      </c>
      <c r="D89" s="106">
        <v>2484</v>
      </c>
      <c r="E89" s="113">
        <v>4244455</v>
      </c>
      <c r="F89" s="114">
        <f>+J89+1556299</f>
        <v>2971119</v>
      </c>
      <c r="G89" s="115"/>
      <c r="H89" s="115"/>
      <c r="I89" s="115"/>
      <c r="J89" s="116">
        <v>1414820</v>
      </c>
      <c r="K89" s="115"/>
      <c r="L89" s="115"/>
      <c r="M89" s="115"/>
      <c r="N89" s="115"/>
      <c r="O89" s="115"/>
      <c r="P89" s="115"/>
      <c r="Q89" s="115"/>
      <c r="R89" s="115"/>
      <c r="S89" s="117">
        <f t="shared" si="2"/>
        <v>1414820</v>
      </c>
      <c r="T89" s="111">
        <f t="shared" si="3"/>
        <v>1556299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</row>
    <row r="90" spans="1:114" s="10" customFormat="1" ht="36.75" hidden="1" thickBot="1" x14ac:dyDescent="0.3">
      <c r="A90" s="197"/>
      <c r="B90" s="112">
        <v>41</v>
      </c>
      <c r="C90" s="94" t="s">
        <v>105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2"/>
        <v>0</v>
      </c>
      <c r="T90" s="111">
        <f t="shared" si="3"/>
        <v>0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</row>
    <row r="91" spans="1:114" s="10" customFormat="1" ht="36.75" hidden="1" customHeight="1" thickBot="1" x14ac:dyDescent="0.3">
      <c r="A91" s="197"/>
      <c r="B91" s="112">
        <v>42</v>
      </c>
      <c r="C91" s="94" t="s">
        <v>106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2"/>
        <v>0</v>
      </c>
      <c r="T91" s="111">
        <f t="shared" si="3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</row>
    <row r="92" spans="1:114" s="10" customFormat="1" ht="36.75" hidden="1" thickBot="1" x14ac:dyDescent="0.3">
      <c r="A92" s="197"/>
      <c r="B92" s="112">
        <v>31</v>
      </c>
      <c r="C92" s="94" t="s">
        <v>107</v>
      </c>
      <c r="D92" s="106"/>
      <c r="E92" s="113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2"/>
        <v>0</v>
      </c>
      <c r="T92" s="111">
        <f t="shared" si="3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</row>
    <row r="93" spans="1:114" s="10" customFormat="1" ht="18.75" hidden="1" thickBot="1" x14ac:dyDescent="0.3">
      <c r="A93" s="197"/>
      <c r="B93" s="112">
        <v>43</v>
      </c>
      <c r="C93" s="94" t="s">
        <v>108</v>
      </c>
      <c r="D93" s="106"/>
      <c r="E93" s="125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2"/>
        <v>0</v>
      </c>
      <c r="T93" s="111">
        <f t="shared" si="3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</row>
    <row r="94" spans="1:114" s="10" customFormat="1" ht="36.75" hidden="1" thickBot="1" x14ac:dyDescent="0.3">
      <c r="A94" s="197"/>
      <c r="B94" s="112">
        <v>32</v>
      </c>
      <c r="C94" s="94" t="s">
        <v>109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2"/>
        <v>0</v>
      </c>
      <c r="T94" s="111">
        <f t="shared" si="3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</row>
    <row r="95" spans="1:114" s="10" customFormat="1" ht="50.25" customHeight="1" thickBot="1" x14ac:dyDescent="0.3">
      <c r="A95" s="197"/>
      <c r="B95" s="112">
        <v>33</v>
      </c>
      <c r="C95" s="94" t="s">
        <v>110</v>
      </c>
      <c r="D95" s="106">
        <v>2482</v>
      </c>
      <c r="E95" s="113">
        <v>18585402</v>
      </c>
      <c r="F95" s="114">
        <f>+J95</f>
        <v>13009781</v>
      </c>
      <c r="G95" s="115"/>
      <c r="H95" s="115"/>
      <c r="I95" s="115"/>
      <c r="J95" s="116">
        <v>13009781</v>
      </c>
      <c r="K95" s="115"/>
      <c r="L95" s="115"/>
      <c r="M95" s="115"/>
      <c r="N95" s="115"/>
      <c r="O95" s="115"/>
      <c r="P95" s="115"/>
      <c r="Q95" s="115"/>
      <c r="R95" s="115"/>
      <c r="S95" s="117">
        <f t="shared" si="2"/>
        <v>13009781</v>
      </c>
      <c r="T95" s="111">
        <f t="shared" si="3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</row>
    <row r="96" spans="1:114" s="10" customFormat="1" ht="18.75" hidden="1" thickBot="1" x14ac:dyDescent="0.3">
      <c r="A96" s="197"/>
      <c r="B96" s="112">
        <v>67</v>
      </c>
      <c r="C96" s="94" t="s">
        <v>111</v>
      </c>
      <c r="D96" s="106"/>
      <c r="E96" s="113"/>
      <c r="F96" s="114"/>
      <c r="G96" s="115"/>
      <c r="H96" s="115"/>
      <c r="I96" s="115"/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2"/>
        <v>0</v>
      </c>
      <c r="T96" s="111">
        <f t="shared" si="3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</row>
    <row r="97" spans="1:114" s="10" customFormat="1" ht="18.75" hidden="1" thickBot="1" x14ac:dyDescent="0.3">
      <c r="A97" s="197"/>
      <c r="B97" s="112">
        <v>68</v>
      </c>
      <c r="C97" s="94" t="s">
        <v>112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2"/>
        <v>0</v>
      </c>
      <c r="T97" s="111">
        <f t="shared" si="3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</row>
    <row r="98" spans="1:114" s="10" customFormat="1" ht="36.75" hidden="1" thickBot="1" x14ac:dyDescent="0.3">
      <c r="A98" s="197"/>
      <c r="B98" s="112">
        <v>44</v>
      </c>
      <c r="C98" s="94" t="s">
        <v>113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2"/>
        <v>0</v>
      </c>
      <c r="T98" s="111">
        <f t="shared" si="3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</row>
    <row r="99" spans="1:114" s="10" customFormat="1" ht="39.75" hidden="1" customHeight="1" thickBot="1" x14ac:dyDescent="0.3">
      <c r="A99" s="197"/>
      <c r="B99" s="112">
        <v>45</v>
      </c>
      <c r="C99" s="94" t="s">
        <v>114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2"/>
        <v>0</v>
      </c>
      <c r="T99" s="111">
        <f t="shared" si="3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</row>
    <row r="100" spans="1:114" s="10" customFormat="1" ht="18.75" hidden="1" thickBot="1" x14ac:dyDescent="0.3">
      <c r="A100" s="197"/>
      <c r="B100" s="112">
        <v>71</v>
      </c>
      <c r="C100" s="94" t="s">
        <v>115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2"/>
        <v>0</v>
      </c>
      <c r="T100" s="111">
        <f t="shared" si="3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</row>
    <row r="101" spans="1:114" s="10" customFormat="1" ht="18.75" hidden="1" thickBot="1" x14ac:dyDescent="0.3">
      <c r="A101" s="197"/>
      <c r="B101" s="112">
        <v>72</v>
      </c>
      <c r="C101" s="94" t="s">
        <v>116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2"/>
        <v>0</v>
      </c>
      <c r="T101" s="111">
        <f t="shared" si="3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</row>
    <row r="102" spans="1:114" s="10" customFormat="1" ht="18.75" hidden="1" thickBot="1" x14ac:dyDescent="0.3">
      <c r="A102" s="197"/>
      <c r="B102" s="112">
        <v>73</v>
      </c>
      <c r="C102" s="94" t="s">
        <v>117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2"/>
        <v>0</v>
      </c>
      <c r="T102" s="111">
        <f t="shared" si="3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</row>
    <row r="103" spans="1:114" s="10" customFormat="1" ht="18.75" hidden="1" thickBot="1" x14ac:dyDescent="0.3">
      <c r="A103" s="197"/>
      <c r="B103" s="112">
        <v>33</v>
      </c>
      <c r="C103" s="94" t="s">
        <v>118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2"/>
        <v>0</v>
      </c>
      <c r="T103" s="111">
        <f t="shared" si="3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</row>
    <row r="104" spans="1:114" s="10" customFormat="1" ht="18.75" thickBot="1" x14ac:dyDescent="0.3">
      <c r="A104" s="197"/>
      <c r="B104" s="112">
        <v>46</v>
      </c>
      <c r="C104" s="94" t="s">
        <v>119</v>
      </c>
      <c r="D104" s="106">
        <v>2479</v>
      </c>
      <c r="E104" s="113">
        <v>40827751</v>
      </c>
      <c r="F104" s="114">
        <f>+J104</f>
        <v>28579426</v>
      </c>
      <c r="G104" s="115"/>
      <c r="H104" s="115"/>
      <c r="I104" s="115"/>
      <c r="J104" s="116">
        <v>28579426</v>
      </c>
      <c r="K104" s="115"/>
      <c r="L104" s="115"/>
      <c r="M104" s="115"/>
      <c r="N104" s="115"/>
      <c r="O104" s="115"/>
      <c r="P104" s="115"/>
      <c r="Q104" s="115"/>
      <c r="R104" s="115"/>
      <c r="S104" s="117">
        <f t="shared" si="2"/>
        <v>28579426</v>
      </c>
      <c r="T104" s="111">
        <f t="shared" si="3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</row>
    <row r="105" spans="1:114" s="10" customFormat="1" ht="18.75" hidden="1" thickBot="1" x14ac:dyDescent="0.3">
      <c r="A105" s="197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</row>
    <row r="106" spans="1:114" s="10" customFormat="1" ht="18.75" hidden="1" thickBot="1" x14ac:dyDescent="0.3">
      <c r="A106" s="197"/>
      <c r="B106" s="112">
        <v>47</v>
      </c>
      <c r="C106" s="94" t="s">
        <v>120</v>
      </c>
      <c r="D106" s="106"/>
      <c r="E106" s="113"/>
      <c r="F106" s="114"/>
      <c r="G106" s="115"/>
      <c r="H106" s="115"/>
      <c r="I106" s="115"/>
      <c r="J106" s="116"/>
      <c r="K106" s="115"/>
      <c r="L106" s="115"/>
      <c r="M106" s="115"/>
      <c r="N106" s="115"/>
      <c r="O106" s="115"/>
      <c r="P106" s="115"/>
      <c r="Q106" s="115"/>
      <c r="R106" s="115"/>
      <c r="S106" s="117">
        <f t="shared" si="2"/>
        <v>0</v>
      </c>
      <c r="T106" s="111">
        <f t="shared" si="3"/>
        <v>0</v>
      </c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</row>
    <row r="107" spans="1:114" s="10" customFormat="1" ht="36.75" hidden="1" thickBot="1" x14ac:dyDescent="0.3">
      <c r="A107" s="197"/>
      <c r="B107" s="112"/>
      <c r="C107" s="94" t="s">
        <v>206</v>
      </c>
      <c r="D107" s="106"/>
      <c r="E107" s="113"/>
      <c r="F107" s="114"/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/>
      <c r="T107" s="111"/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</row>
    <row r="108" spans="1:114" s="10" customFormat="1" ht="18.75" hidden="1" thickBot="1" x14ac:dyDescent="0.3">
      <c r="A108" s="197"/>
      <c r="B108" s="112">
        <v>76</v>
      </c>
      <c r="C108" s="94" t="s">
        <v>121</v>
      </c>
      <c r="D108" s="106" t="s">
        <v>31</v>
      </c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2"/>
        <v>0</v>
      </c>
      <c r="T108" s="111">
        <f t="shared" si="3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</row>
    <row r="109" spans="1:114" s="10" customFormat="1" ht="18.75" hidden="1" thickBot="1" x14ac:dyDescent="0.3">
      <c r="A109" s="197"/>
      <c r="B109" s="112">
        <v>77</v>
      </c>
      <c r="C109" s="94" t="s">
        <v>122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2"/>
        <v>0</v>
      </c>
      <c r="T109" s="111">
        <f t="shared" si="3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</row>
    <row r="110" spans="1:114" s="10" customFormat="1" ht="18.75" thickBot="1" x14ac:dyDescent="0.3">
      <c r="A110" s="197"/>
      <c r="B110" s="112">
        <v>48</v>
      </c>
      <c r="C110" s="94" t="s">
        <v>123</v>
      </c>
      <c r="D110" s="106" t="s">
        <v>31</v>
      </c>
      <c r="E110" s="113"/>
      <c r="F110" s="114">
        <f>+J110</f>
        <v>24855301</v>
      </c>
      <c r="G110" s="115"/>
      <c r="H110" s="115"/>
      <c r="I110" s="115"/>
      <c r="J110" s="116">
        <f>11531962+13323339</f>
        <v>24855301</v>
      </c>
      <c r="K110" s="115"/>
      <c r="L110" s="115"/>
      <c r="M110" s="115"/>
      <c r="N110" s="115"/>
      <c r="O110" s="115"/>
      <c r="P110" s="115"/>
      <c r="Q110" s="115"/>
      <c r="R110" s="115"/>
      <c r="S110" s="117">
        <f t="shared" si="2"/>
        <v>24855301</v>
      </c>
      <c r="T110" s="111">
        <f t="shared" si="3"/>
        <v>0</v>
      </c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</row>
    <row r="111" spans="1:114" s="10" customFormat="1" ht="18.75" hidden="1" thickBot="1" x14ac:dyDescent="0.3">
      <c r="A111" s="197"/>
      <c r="B111" s="112"/>
      <c r="C111" s="94" t="s">
        <v>124</v>
      </c>
      <c r="D111" s="106"/>
      <c r="E111" s="113"/>
      <c r="F111" s="114"/>
      <c r="G111" s="115"/>
      <c r="H111" s="115"/>
      <c r="I111" s="115"/>
      <c r="J111" s="116"/>
      <c r="K111" s="115"/>
      <c r="L111" s="115"/>
      <c r="M111" s="115"/>
      <c r="N111" s="115"/>
      <c r="O111" s="115"/>
      <c r="P111" s="115"/>
      <c r="Q111" s="115"/>
      <c r="R111" s="115"/>
      <c r="S111" s="117"/>
      <c r="T111" s="111"/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</row>
    <row r="112" spans="1:114" s="10" customFormat="1" ht="18.75" hidden="1" thickBot="1" x14ac:dyDescent="0.3">
      <c r="A112" s="197"/>
      <c r="B112" s="112"/>
      <c r="C112" s="94" t="s">
        <v>125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</row>
    <row r="113" spans="1:114" s="10" customFormat="1" ht="18.75" hidden="1" thickBot="1" x14ac:dyDescent="0.3">
      <c r="A113" s="197"/>
      <c r="B113" s="112"/>
      <c r="C113" s="94" t="s">
        <v>126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</row>
    <row r="114" spans="1:114" s="10" customFormat="1" ht="18.75" hidden="1" thickBot="1" x14ac:dyDescent="0.3">
      <c r="A114" s="197"/>
      <c r="B114" s="112"/>
      <c r="C114" s="94" t="s">
        <v>127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</row>
    <row r="115" spans="1:114" s="10" customFormat="1" ht="36.75" hidden="1" thickBot="1" x14ac:dyDescent="0.3">
      <c r="A115" s="197"/>
      <c r="B115" s="112"/>
      <c r="C115" s="94" t="s">
        <v>128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</row>
    <row r="116" spans="1:114" s="10" customFormat="1" ht="36.75" hidden="1" thickBot="1" x14ac:dyDescent="0.3">
      <c r="A116" s="197"/>
      <c r="B116" s="112"/>
      <c r="C116" s="94" t="s">
        <v>129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</row>
    <row r="117" spans="1:114" s="10" customFormat="1" ht="18.75" hidden="1" thickBot="1" x14ac:dyDescent="0.3">
      <c r="A117" s="197"/>
      <c r="B117" s="112"/>
      <c r="C117" s="94" t="s">
        <v>130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</row>
    <row r="118" spans="1:114" s="10" customFormat="1" ht="36.75" hidden="1" thickBot="1" x14ac:dyDescent="0.3">
      <c r="A118" s="197"/>
      <c r="B118" s="112"/>
      <c r="C118" s="94" t="s">
        <v>131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</row>
    <row r="119" spans="1:114" s="10" customFormat="1" ht="18.75" hidden="1" thickBot="1" x14ac:dyDescent="0.3">
      <c r="A119" s="197"/>
      <c r="B119" s="112"/>
      <c r="C119" s="94" t="s">
        <v>132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</row>
    <row r="120" spans="1:114" s="10" customFormat="1" ht="18.75" hidden="1" thickBot="1" x14ac:dyDescent="0.3">
      <c r="A120" s="197"/>
      <c r="B120" s="112"/>
      <c r="C120" s="94" t="s">
        <v>133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</row>
    <row r="121" spans="1:114" s="11" customFormat="1" ht="36.75" hidden="1" thickBot="1" x14ac:dyDescent="0.3">
      <c r="A121" s="197"/>
      <c r="B121" s="112"/>
      <c r="C121" s="94" t="s">
        <v>134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</row>
    <row r="122" spans="1:114" s="10" customFormat="1" ht="36.75" hidden="1" thickBot="1" x14ac:dyDescent="0.3">
      <c r="A122" s="197"/>
      <c r="B122" s="112"/>
      <c r="C122" s="94" t="s">
        <v>135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</row>
    <row r="123" spans="1:114" s="10" customFormat="1" ht="18.75" hidden="1" thickBot="1" x14ac:dyDescent="0.3">
      <c r="A123" s="197"/>
      <c r="B123" s="112"/>
      <c r="C123" s="94" t="s">
        <v>136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</row>
    <row r="124" spans="1:114" s="10" customFormat="1" ht="18.75" hidden="1" thickBot="1" x14ac:dyDescent="0.3">
      <c r="A124" s="197"/>
      <c r="B124" s="112">
        <v>38</v>
      </c>
      <c r="C124" s="94" t="s">
        <v>137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>
        <f>SUM(G124:R124)</f>
        <v>0</v>
      </c>
      <c r="T124" s="117">
        <f>+F124-S124</f>
        <v>0</v>
      </c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</row>
    <row r="125" spans="1:114" s="170" customFormat="1" ht="18.75" thickBot="1" x14ac:dyDescent="0.3">
      <c r="B125" s="261"/>
      <c r="C125" s="131" t="s">
        <v>183</v>
      </c>
      <c r="D125" s="132"/>
      <c r="E125" s="133">
        <f t="shared" ref="E125:T125" si="4">SUM(E15:E124)</f>
        <v>1601111074</v>
      </c>
      <c r="F125" s="134">
        <f t="shared" si="4"/>
        <v>583398721</v>
      </c>
      <c r="G125" s="135">
        <f t="shared" si="4"/>
        <v>120232613</v>
      </c>
      <c r="H125" s="135">
        <f t="shared" si="4"/>
        <v>120232614</v>
      </c>
      <c r="I125" s="135">
        <f t="shared" si="4"/>
        <v>120232614</v>
      </c>
      <c r="J125" s="135">
        <f t="shared" si="4"/>
        <v>236913711</v>
      </c>
      <c r="K125" s="135">
        <f t="shared" si="4"/>
        <v>0</v>
      </c>
      <c r="L125" s="135">
        <f t="shared" si="4"/>
        <v>0</v>
      </c>
      <c r="M125" s="135">
        <f t="shared" si="4"/>
        <v>0</v>
      </c>
      <c r="N125" s="135">
        <f t="shared" si="4"/>
        <v>0</v>
      </c>
      <c r="O125" s="135">
        <f t="shared" si="4"/>
        <v>0</v>
      </c>
      <c r="P125" s="135">
        <f t="shared" si="4"/>
        <v>0</v>
      </c>
      <c r="Q125" s="135">
        <f t="shared" si="4"/>
        <v>0</v>
      </c>
      <c r="R125" s="135">
        <f t="shared" si="4"/>
        <v>0</v>
      </c>
      <c r="S125" s="135">
        <f t="shared" si="4"/>
        <v>597611552</v>
      </c>
      <c r="T125" s="135">
        <f t="shared" si="4"/>
        <v>-14212831</v>
      </c>
    </row>
    <row r="126" spans="1:114" s="170" customFormat="1" ht="21.75" customHeight="1" thickBot="1" x14ac:dyDescent="0.3">
      <c r="B126" s="261"/>
      <c r="F126" s="262"/>
      <c r="I126" s="262"/>
      <c r="S126" s="261"/>
      <c r="T126" s="261"/>
    </row>
    <row r="127" spans="1:114" s="170" customFormat="1" ht="21.75" customHeight="1" x14ac:dyDescent="0.25">
      <c r="B127" s="261"/>
      <c r="C127" s="343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5"/>
    </row>
    <row r="128" spans="1:114" s="170" customFormat="1" ht="21.75" customHeight="1" x14ac:dyDescent="0.25">
      <c r="B128" s="261"/>
      <c r="C128" s="346"/>
      <c r="D128" s="347"/>
      <c r="E128" s="347"/>
      <c r="F128" s="347"/>
      <c r="G128" s="347"/>
      <c r="H128" s="347">
        <f>+F128-G128</f>
        <v>0</v>
      </c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8"/>
    </row>
    <row r="129" spans="2:20" s="175" customFormat="1" ht="21.75" customHeight="1" x14ac:dyDescent="0.3">
      <c r="C129" s="346" t="s">
        <v>141</v>
      </c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8"/>
    </row>
    <row r="130" spans="2:20" s="175" customFormat="1" ht="18.75" x14ac:dyDescent="0.3">
      <c r="C130" s="346" t="s">
        <v>139</v>
      </c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8"/>
    </row>
    <row r="131" spans="2:20" s="175" customFormat="1" ht="16.5" thickBot="1" x14ac:dyDescent="0.35">
      <c r="C131" s="349" t="s">
        <v>140</v>
      </c>
      <c r="D131" s="350"/>
      <c r="E131" s="350"/>
      <c r="F131" s="350"/>
      <c r="G131" s="350"/>
      <c r="H131" s="350"/>
      <c r="I131" s="350"/>
      <c r="J131" s="350"/>
      <c r="K131" s="351"/>
      <c r="L131" s="351"/>
      <c r="M131" s="351"/>
      <c r="N131" s="351"/>
      <c r="O131" s="351"/>
      <c r="P131" s="351"/>
      <c r="Q131" s="351"/>
      <c r="R131" s="351"/>
      <c r="S131" s="350"/>
      <c r="T131" s="352"/>
    </row>
    <row r="132" spans="2:20" s="165" customFormat="1" ht="15.75" x14ac:dyDescent="0.25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261"/>
      <c r="T132" s="261"/>
    </row>
    <row r="133" spans="2:20" s="170" customFormat="1" ht="15.75" x14ac:dyDescent="0.25">
      <c r="B133" s="261"/>
      <c r="F133" s="328"/>
      <c r="G133" s="262"/>
      <c r="H133" s="262"/>
      <c r="S133" s="261"/>
      <c r="T133" s="261"/>
    </row>
    <row r="134" spans="2:20" s="170" customFormat="1" ht="21.75" customHeight="1" x14ac:dyDescent="0.25">
      <c r="B134" s="261"/>
      <c r="S134" s="261"/>
      <c r="T134" s="261"/>
    </row>
    <row r="135" spans="2:20" s="170" customFormat="1" ht="21.75" customHeight="1" x14ac:dyDescent="0.25">
      <c r="B135" s="261"/>
      <c r="S135" s="261"/>
      <c r="T135" s="261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C145" s="267"/>
      <c r="D145" s="267"/>
      <c r="E145" s="268"/>
      <c r="F145" s="269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4"/>
      <c r="T145" s="174"/>
    </row>
    <row r="146" spans="2:20" s="170" customFormat="1" ht="21.75" customHeight="1" x14ac:dyDescent="0.25">
      <c r="B146" s="261"/>
      <c r="S146" s="174"/>
      <c r="T146" s="174"/>
    </row>
    <row r="147" spans="2:20" s="165" customFormat="1" ht="13.5" customHeight="1" x14ac:dyDescent="0.25">
      <c r="E147" s="270"/>
    </row>
    <row r="148" spans="2:20" s="165" customFormat="1" ht="31.5" hidden="1" customHeight="1" x14ac:dyDescent="0.25">
      <c r="E148" s="270"/>
    </row>
    <row r="149" spans="2:20" s="165" customFormat="1" x14ac:dyDescent="0.25">
      <c r="E149" s="270"/>
    </row>
    <row r="150" spans="2:20" s="165" customFormat="1" x14ac:dyDescent="0.25">
      <c r="E150" s="270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  <row r="293" spans="5:5" s="165" customFormat="1" x14ac:dyDescent="0.25">
      <c r="E293" s="270"/>
    </row>
    <row r="294" spans="5:5" s="165" customFormat="1" x14ac:dyDescent="0.25">
      <c r="E294" s="270"/>
    </row>
    <row r="295" spans="5:5" s="165" customFormat="1" x14ac:dyDescent="0.25">
      <c r="E295" s="270"/>
    </row>
    <row r="296" spans="5:5" s="165" customFormat="1" x14ac:dyDescent="0.25">
      <c r="E296" s="270"/>
    </row>
    <row r="297" spans="5:5" s="165" customFormat="1" x14ac:dyDescent="0.25">
      <c r="E297" s="270"/>
    </row>
    <row r="298" spans="5:5" s="165" customFormat="1" x14ac:dyDescent="0.25">
      <c r="E298" s="270"/>
    </row>
    <row r="299" spans="5:5" s="165" customFormat="1" x14ac:dyDescent="0.25">
      <c r="E299" s="270"/>
    </row>
    <row r="300" spans="5:5" s="165" customFormat="1" x14ac:dyDescent="0.25">
      <c r="E300" s="270"/>
    </row>
    <row r="301" spans="5:5" s="165" customFormat="1" x14ac:dyDescent="0.25">
      <c r="E301" s="270"/>
    </row>
    <row r="302" spans="5:5" s="165" customFormat="1" x14ac:dyDescent="0.25">
      <c r="E302" s="270"/>
    </row>
    <row r="303" spans="5:5" s="165" customFormat="1" x14ac:dyDescent="0.25">
      <c r="E303" s="270"/>
    </row>
    <row r="304" spans="5:5" s="165" customFormat="1" x14ac:dyDescent="0.25">
      <c r="E304" s="270"/>
    </row>
    <row r="305" spans="5:5" s="165" customFormat="1" x14ac:dyDescent="0.25">
      <c r="E305" s="270"/>
    </row>
    <row r="306" spans="5:5" s="165" customFormat="1" x14ac:dyDescent="0.25">
      <c r="E306" s="270"/>
    </row>
    <row r="307" spans="5:5" s="165" customFormat="1" x14ac:dyDescent="0.25">
      <c r="E307" s="270"/>
    </row>
    <row r="308" spans="5:5" s="165" customFormat="1" x14ac:dyDescent="0.25">
      <c r="E308" s="270"/>
    </row>
    <row r="309" spans="5:5" s="165" customFormat="1" x14ac:dyDescent="0.25">
      <c r="E309" s="270"/>
    </row>
    <row r="310" spans="5:5" s="165" customFormat="1" x14ac:dyDescent="0.25">
      <c r="E310" s="270"/>
    </row>
    <row r="311" spans="5:5" s="165" customFormat="1" x14ac:dyDescent="0.25">
      <c r="E311" s="270"/>
    </row>
    <row r="312" spans="5:5" s="165" customFormat="1" x14ac:dyDescent="0.25">
      <c r="E312" s="270"/>
    </row>
    <row r="313" spans="5:5" s="165" customFormat="1" x14ac:dyDescent="0.25">
      <c r="E313" s="270"/>
    </row>
    <row r="314" spans="5:5" s="165" customFormat="1" x14ac:dyDescent="0.25">
      <c r="E314" s="270"/>
    </row>
    <row r="315" spans="5:5" s="165" customFormat="1" x14ac:dyDescent="0.25">
      <c r="E315" s="270"/>
    </row>
    <row r="316" spans="5:5" s="165" customFormat="1" x14ac:dyDescent="0.25">
      <c r="E316" s="270"/>
    </row>
    <row r="317" spans="5:5" s="165" customFormat="1" x14ac:dyDescent="0.25">
      <c r="E317" s="270"/>
    </row>
    <row r="318" spans="5:5" s="165" customFormat="1" x14ac:dyDescent="0.25">
      <c r="E318" s="270"/>
    </row>
    <row r="319" spans="5:5" s="165" customFormat="1" x14ac:dyDescent="0.25">
      <c r="E319" s="270"/>
    </row>
    <row r="320" spans="5:5" s="165" customFormat="1" x14ac:dyDescent="0.25">
      <c r="E320" s="270"/>
    </row>
    <row r="321" spans="5:5" s="165" customFormat="1" x14ac:dyDescent="0.25">
      <c r="E321" s="270"/>
    </row>
    <row r="322" spans="5:5" s="165" customFormat="1" x14ac:dyDescent="0.25">
      <c r="E322" s="270"/>
    </row>
    <row r="323" spans="5:5" s="165" customFormat="1" x14ac:dyDescent="0.25">
      <c r="E323" s="270"/>
    </row>
    <row r="324" spans="5:5" s="165" customFormat="1" x14ac:dyDescent="0.25">
      <c r="E324" s="270"/>
    </row>
    <row r="325" spans="5:5" s="165" customFormat="1" x14ac:dyDescent="0.25">
      <c r="E325" s="270"/>
    </row>
    <row r="326" spans="5:5" s="165" customFormat="1" x14ac:dyDescent="0.25">
      <c r="E326" s="270"/>
    </row>
    <row r="327" spans="5:5" s="165" customFormat="1" x14ac:dyDescent="0.25">
      <c r="E327" s="270"/>
    </row>
    <row r="328" spans="5:5" s="165" customFormat="1" x14ac:dyDescent="0.25">
      <c r="E328" s="270"/>
    </row>
    <row r="329" spans="5:5" s="165" customFormat="1" x14ac:dyDescent="0.25">
      <c r="E329" s="270"/>
    </row>
    <row r="330" spans="5:5" s="165" customFormat="1" x14ac:dyDescent="0.25">
      <c r="E330" s="270"/>
    </row>
    <row r="331" spans="5:5" s="165" customFormat="1" x14ac:dyDescent="0.25">
      <c r="E331" s="270"/>
    </row>
    <row r="332" spans="5:5" s="165" customFormat="1" x14ac:dyDescent="0.25">
      <c r="E332" s="270"/>
    </row>
    <row r="333" spans="5:5" s="165" customFormat="1" x14ac:dyDescent="0.25">
      <c r="E333" s="270"/>
    </row>
    <row r="334" spans="5:5" s="165" customFormat="1" x14ac:dyDescent="0.25">
      <c r="E334" s="270"/>
    </row>
    <row r="335" spans="5:5" s="165" customFormat="1" x14ac:dyDescent="0.25">
      <c r="E335" s="270"/>
    </row>
    <row r="336" spans="5:5" s="165" customFormat="1" x14ac:dyDescent="0.25">
      <c r="E336" s="270"/>
    </row>
    <row r="337" spans="5:5" s="165" customFormat="1" x14ac:dyDescent="0.25">
      <c r="E337" s="270"/>
    </row>
    <row r="338" spans="5:5" s="165" customFormat="1" x14ac:dyDescent="0.25">
      <c r="E338" s="270"/>
    </row>
    <row r="339" spans="5:5" s="165" customFormat="1" x14ac:dyDescent="0.25">
      <c r="E339" s="270"/>
    </row>
    <row r="340" spans="5:5" s="165" customFormat="1" x14ac:dyDescent="0.25">
      <c r="E340" s="270"/>
    </row>
    <row r="341" spans="5:5" s="165" customFormat="1" x14ac:dyDescent="0.25">
      <c r="E341" s="270"/>
    </row>
    <row r="342" spans="5:5" s="165" customFormat="1" x14ac:dyDescent="0.25">
      <c r="E342" s="270"/>
    </row>
    <row r="343" spans="5:5" s="165" customFormat="1" x14ac:dyDescent="0.25">
      <c r="E343" s="270"/>
    </row>
    <row r="344" spans="5:5" s="165" customFormat="1" x14ac:dyDescent="0.25">
      <c r="E344" s="270"/>
    </row>
    <row r="345" spans="5:5" s="165" customFormat="1" x14ac:dyDescent="0.25">
      <c r="E345" s="270"/>
    </row>
    <row r="346" spans="5:5" s="165" customFormat="1" x14ac:dyDescent="0.25">
      <c r="E346" s="270"/>
    </row>
    <row r="347" spans="5:5" s="165" customFormat="1" x14ac:dyDescent="0.25">
      <c r="E347" s="270"/>
    </row>
    <row r="348" spans="5:5" s="165" customFormat="1" x14ac:dyDescent="0.25">
      <c r="E348" s="270"/>
    </row>
    <row r="349" spans="5:5" s="165" customFormat="1" x14ac:dyDescent="0.25">
      <c r="E349" s="270"/>
    </row>
    <row r="350" spans="5:5" s="165" customFormat="1" x14ac:dyDescent="0.25">
      <c r="E350" s="270"/>
    </row>
    <row r="351" spans="5:5" s="165" customFormat="1" x14ac:dyDescent="0.25">
      <c r="E351" s="270"/>
    </row>
    <row r="352" spans="5:5" s="165" customFormat="1" x14ac:dyDescent="0.25">
      <c r="E352" s="270"/>
    </row>
    <row r="353" spans="5:5" s="165" customFormat="1" x14ac:dyDescent="0.25">
      <c r="E353" s="270"/>
    </row>
    <row r="354" spans="5:5" s="165" customFormat="1" x14ac:dyDescent="0.25">
      <c r="E354" s="270"/>
    </row>
    <row r="355" spans="5:5" s="165" customFormat="1" x14ac:dyDescent="0.25">
      <c r="E355" s="270"/>
    </row>
    <row r="356" spans="5:5" s="165" customFormat="1" x14ac:dyDescent="0.25">
      <c r="E356" s="270"/>
    </row>
    <row r="357" spans="5:5" s="165" customFormat="1" x14ac:dyDescent="0.25">
      <c r="E357" s="270"/>
    </row>
    <row r="358" spans="5:5" s="165" customFormat="1" x14ac:dyDescent="0.25">
      <c r="E358" s="270"/>
    </row>
    <row r="359" spans="5:5" s="165" customFormat="1" x14ac:dyDescent="0.25">
      <c r="E359" s="270"/>
    </row>
    <row r="360" spans="5:5" s="165" customFormat="1" x14ac:dyDescent="0.25">
      <c r="E360" s="270"/>
    </row>
    <row r="361" spans="5:5" s="165" customFormat="1" x14ac:dyDescent="0.25">
      <c r="E361" s="270"/>
    </row>
    <row r="362" spans="5:5" s="165" customFormat="1" x14ac:dyDescent="0.25">
      <c r="E362" s="270"/>
    </row>
    <row r="363" spans="5:5" s="165" customFormat="1" x14ac:dyDescent="0.25">
      <c r="E363" s="270"/>
    </row>
    <row r="364" spans="5:5" s="165" customFormat="1" x14ac:dyDescent="0.25">
      <c r="E364" s="270"/>
    </row>
    <row r="365" spans="5:5" s="165" customFormat="1" x14ac:dyDescent="0.25">
      <c r="E365" s="270"/>
    </row>
    <row r="366" spans="5:5" s="165" customFormat="1" x14ac:dyDescent="0.25">
      <c r="E366" s="270"/>
    </row>
    <row r="367" spans="5:5" s="165" customFormat="1" x14ac:dyDescent="0.25">
      <c r="E367" s="270"/>
    </row>
    <row r="368" spans="5:5" s="165" customFormat="1" x14ac:dyDescent="0.25">
      <c r="E368" s="270"/>
    </row>
    <row r="369" spans="5:5" s="165" customFormat="1" x14ac:dyDescent="0.25">
      <c r="E369" s="270"/>
    </row>
    <row r="370" spans="5:5" s="165" customFormat="1" x14ac:dyDescent="0.25">
      <c r="E370" s="270"/>
    </row>
    <row r="371" spans="5:5" s="165" customFormat="1" x14ac:dyDescent="0.25">
      <c r="E371" s="270"/>
    </row>
    <row r="372" spans="5:5" s="165" customFormat="1" x14ac:dyDescent="0.25">
      <c r="E372" s="270"/>
    </row>
    <row r="373" spans="5:5" s="165" customFormat="1" x14ac:dyDescent="0.25">
      <c r="E373" s="270"/>
    </row>
    <row r="374" spans="5:5" s="165" customFormat="1" x14ac:dyDescent="0.25">
      <c r="E374" s="270"/>
    </row>
    <row r="375" spans="5:5" s="165" customFormat="1" x14ac:dyDescent="0.25">
      <c r="E375" s="270"/>
    </row>
    <row r="376" spans="5:5" s="165" customFormat="1" x14ac:dyDescent="0.25">
      <c r="E376" s="270"/>
    </row>
    <row r="377" spans="5:5" s="165" customFormat="1" x14ac:dyDescent="0.25">
      <c r="E377" s="270"/>
    </row>
    <row r="378" spans="5:5" s="165" customFormat="1" x14ac:dyDescent="0.25">
      <c r="E378" s="270"/>
    </row>
    <row r="379" spans="5:5" s="165" customFormat="1" x14ac:dyDescent="0.25">
      <c r="E379" s="270"/>
    </row>
    <row r="380" spans="5:5" s="165" customFormat="1" x14ac:dyDescent="0.25">
      <c r="E380" s="270"/>
    </row>
    <row r="381" spans="5:5" s="165" customFormat="1" x14ac:dyDescent="0.25">
      <c r="E381" s="270"/>
    </row>
    <row r="382" spans="5:5" s="165" customFormat="1" x14ac:dyDescent="0.25">
      <c r="E382" s="270"/>
    </row>
    <row r="383" spans="5:5" s="165" customFormat="1" x14ac:dyDescent="0.25">
      <c r="E383" s="270"/>
    </row>
    <row r="384" spans="5:5" s="165" customFormat="1" x14ac:dyDescent="0.25">
      <c r="E384" s="270"/>
    </row>
    <row r="385" spans="5:5" s="165" customFormat="1" x14ac:dyDescent="0.25">
      <c r="E385" s="270"/>
    </row>
    <row r="386" spans="5:5" s="165" customFormat="1" x14ac:dyDescent="0.25">
      <c r="E386" s="270"/>
    </row>
    <row r="387" spans="5:5" s="165" customFormat="1" x14ac:dyDescent="0.25">
      <c r="E387" s="270"/>
    </row>
    <row r="388" spans="5:5" s="165" customFormat="1" x14ac:dyDescent="0.25">
      <c r="E388" s="270"/>
    </row>
    <row r="389" spans="5:5" s="165" customFormat="1" x14ac:dyDescent="0.25">
      <c r="E389" s="270"/>
    </row>
    <row r="390" spans="5:5" s="165" customFormat="1" x14ac:dyDescent="0.25">
      <c r="E390" s="270"/>
    </row>
    <row r="391" spans="5:5" s="165" customFormat="1" x14ac:dyDescent="0.25">
      <c r="E391" s="270"/>
    </row>
    <row r="392" spans="5:5" s="165" customFormat="1" x14ac:dyDescent="0.25">
      <c r="E392" s="270"/>
    </row>
    <row r="393" spans="5:5" s="165" customFormat="1" x14ac:dyDescent="0.25">
      <c r="E393" s="270"/>
    </row>
    <row r="394" spans="5:5" s="165" customFormat="1" x14ac:dyDescent="0.25">
      <c r="E394" s="270"/>
    </row>
    <row r="395" spans="5:5" s="165" customFormat="1" x14ac:dyDescent="0.25">
      <c r="E395" s="270"/>
    </row>
    <row r="396" spans="5:5" s="165" customFormat="1" x14ac:dyDescent="0.25">
      <c r="E396" s="270"/>
    </row>
    <row r="397" spans="5:5" s="165" customFormat="1" x14ac:dyDescent="0.25">
      <c r="E397" s="270"/>
    </row>
    <row r="398" spans="5:5" s="165" customFormat="1" x14ac:dyDescent="0.25">
      <c r="E398" s="270"/>
    </row>
    <row r="399" spans="5:5" s="165" customFormat="1" x14ac:dyDescent="0.25">
      <c r="E399" s="270"/>
    </row>
    <row r="400" spans="5:5" s="165" customFormat="1" x14ac:dyDescent="0.25">
      <c r="E400" s="270"/>
    </row>
    <row r="401" spans="5:5" s="165" customFormat="1" x14ac:dyDescent="0.25">
      <c r="E401" s="270"/>
    </row>
    <row r="402" spans="5:5" s="165" customFormat="1" x14ac:dyDescent="0.25">
      <c r="E402" s="270"/>
    </row>
    <row r="403" spans="5:5" s="165" customFormat="1" x14ac:dyDescent="0.25">
      <c r="E403" s="270"/>
    </row>
    <row r="404" spans="5:5" s="165" customFormat="1" x14ac:dyDescent="0.25">
      <c r="E404" s="270"/>
    </row>
    <row r="405" spans="5:5" s="165" customFormat="1" x14ac:dyDescent="0.25">
      <c r="E405" s="270"/>
    </row>
    <row r="406" spans="5:5" s="165" customFormat="1" x14ac:dyDescent="0.25">
      <c r="E406" s="270"/>
    </row>
    <row r="407" spans="5:5" s="165" customFormat="1" x14ac:dyDescent="0.25">
      <c r="E407" s="270"/>
    </row>
    <row r="408" spans="5:5" s="165" customFormat="1" x14ac:dyDescent="0.25">
      <c r="E408" s="270"/>
    </row>
    <row r="409" spans="5:5" s="165" customFormat="1" x14ac:dyDescent="0.25">
      <c r="E409" s="270"/>
    </row>
    <row r="410" spans="5:5" s="165" customFormat="1" x14ac:dyDescent="0.25">
      <c r="E410" s="270"/>
    </row>
    <row r="411" spans="5:5" s="165" customFormat="1" x14ac:dyDescent="0.25">
      <c r="E411" s="270"/>
    </row>
    <row r="412" spans="5:5" s="165" customFormat="1" x14ac:dyDescent="0.25">
      <c r="E412" s="270"/>
    </row>
    <row r="413" spans="5:5" s="165" customFormat="1" x14ac:dyDescent="0.25">
      <c r="E413" s="270"/>
    </row>
    <row r="414" spans="5:5" s="165" customFormat="1" x14ac:dyDescent="0.25">
      <c r="E414" s="270"/>
    </row>
    <row r="415" spans="5:5" s="165" customFormat="1" x14ac:dyDescent="0.25">
      <c r="E415" s="270"/>
    </row>
    <row r="416" spans="5:5" s="165" customFormat="1" x14ac:dyDescent="0.25">
      <c r="E416" s="270"/>
    </row>
    <row r="417" spans="5:5" s="165" customFormat="1" x14ac:dyDescent="0.25">
      <c r="E417" s="270"/>
    </row>
    <row r="418" spans="5:5" s="165" customFormat="1" x14ac:dyDescent="0.25">
      <c r="E418" s="270"/>
    </row>
    <row r="419" spans="5:5" s="165" customFormat="1" x14ac:dyDescent="0.25">
      <c r="E419" s="270"/>
    </row>
    <row r="420" spans="5:5" s="165" customFormat="1" x14ac:dyDescent="0.25">
      <c r="E420" s="270"/>
    </row>
    <row r="421" spans="5:5" s="165" customFormat="1" x14ac:dyDescent="0.25">
      <c r="E421" s="270"/>
    </row>
    <row r="422" spans="5:5" s="165" customFormat="1" x14ac:dyDescent="0.25">
      <c r="E422" s="270"/>
    </row>
    <row r="423" spans="5:5" s="165" customFormat="1" x14ac:dyDescent="0.25">
      <c r="E423" s="270"/>
    </row>
    <row r="424" spans="5:5" s="165" customFormat="1" x14ac:dyDescent="0.25">
      <c r="E424" s="270"/>
    </row>
    <row r="425" spans="5:5" s="165" customFormat="1" x14ac:dyDescent="0.25">
      <c r="E425" s="270"/>
    </row>
    <row r="426" spans="5:5" s="165" customFormat="1" x14ac:dyDescent="0.25">
      <c r="E426" s="270"/>
    </row>
    <row r="427" spans="5:5" s="165" customFormat="1" x14ac:dyDescent="0.25">
      <c r="E427" s="270"/>
    </row>
    <row r="428" spans="5:5" s="165" customFormat="1" x14ac:dyDescent="0.25">
      <c r="E428" s="270"/>
    </row>
    <row r="429" spans="5:5" s="165" customFormat="1" x14ac:dyDescent="0.25">
      <c r="E429" s="270"/>
    </row>
    <row r="430" spans="5:5" s="165" customFormat="1" x14ac:dyDescent="0.25">
      <c r="E430" s="270"/>
    </row>
    <row r="431" spans="5:5" s="165" customFormat="1" x14ac:dyDescent="0.25">
      <c r="E431" s="270"/>
    </row>
    <row r="432" spans="5:5" s="165" customFormat="1" x14ac:dyDescent="0.25">
      <c r="E432" s="270"/>
    </row>
    <row r="433" spans="5:5" s="165" customFormat="1" x14ac:dyDescent="0.25">
      <c r="E433" s="270"/>
    </row>
    <row r="434" spans="5:5" s="165" customFormat="1" x14ac:dyDescent="0.25">
      <c r="E434" s="270"/>
    </row>
    <row r="435" spans="5:5" s="165" customFormat="1" x14ac:dyDescent="0.25">
      <c r="E435" s="270"/>
    </row>
    <row r="436" spans="5:5" s="165" customFormat="1" x14ac:dyDescent="0.25">
      <c r="E436" s="270"/>
    </row>
    <row r="437" spans="5:5" s="165" customFormat="1" x14ac:dyDescent="0.25">
      <c r="E437" s="270"/>
    </row>
    <row r="438" spans="5:5" s="165" customFormat="1" x14ac:dyDescent="0.25">
      <c r="E438" s="270"/>
    </row>
    <row r="439" spans="5:5" s="165" customFormat="1" x14ac:dyDescent="0.25">
      <c r="E439" s="270"/>
    </row>
    <row r="440" spans="5:5" s="165" customFormat="1" x14ac:dyDescent="0.25">
      <c r="E440" s="270"/>
    </row>
    <row r="441" spans="5:5" s="165" customFormat="1" x14ac:dyDescent="0.25">
      <c r="E441" s="270"/>
    </row>
    <row r="442" spans="5:5" s="165" customFormat="1" x14ac:dyDescent="0.25">
      <c r="E442" s="270"/>
    </row>
    <row r="443" spans="5:5" s="165" customFormat="1" x14ac:dyDescent="0.25">
      <c r="E443" s="270"/>
    </row>
    <row r="444" spans="5:5" s="165" customFormat="1" x14ac:dyDescent="0.25">
      <c r="E444" s="270"/>
    </row>
    <row r="445" spans="5:5" s="165" customFormat="1" x14ac:dyDescent="0.25">
      <c r="E445" s="270"/>
    </row>
    <row r="446" spans="5:5" s="165" customFormat="1" x14ac:dyDescent="0.25">
      <c r="E446" s="270"/>
    </row>
    <row r="447" spans="5:5" s="165" customFormat="1" x14ac:dyDescent="0.25">
      <c r="E447" s="270"/>
    </row>
    <row r="448" spans="5:5" s="165" customFormat="1" x14ac:dyDescent="0.25">
      <c r="E448" s="270"/>
    </row>
    <row r="449" spans="5:5" s="165" customFormat="1" x14ac:dyDescent="0.25">
      <c r="E449" s="270"/>
    </row>
    <row r="450" spans="5:5" s="165" customFormat="1" x14ac:dyDescent="0.25">
      <c r="E450" s="270"/>
    </row>
    <row r="451" spans="5:5" s="165" customFormat="1" x14ac:dyDescent="0.25">
      <c r="E451" s="270"/>
    </row>
    <row r="452" spans="5:5" s="165" customFormat="1" x14ac:dyDescent="0.25">
      <c r="E452" s="270"/>
    </row>
    <row r="453" spans="5:5" s="165" customFormat="1" x14ac:dyDescent="0.25">
      <c r="E453" s="270"/>
    </row>
    <row r="454" spans="5:5" s="165" customFormat="1" x14ac:dyDescent="0.25">
      <c r="E454" s="270"/>
    </row>
    <row r="455" spans="5:5" s="165" customFormat="1" x14ac:dyDescent="0.25">
      <c r="E455" s="270"/>
    </row>
    <row r="456" spans="5:5" s="165" customFormat="1" x14ac:dyDescent="0.25">
      <c r="E456" s="270"/>
    </row>
    <row r="457" spans="5:5" s="165" customFormat="1" x14ac:dyDescent="0.25">
      <c r="E457" s="270"/>
    </row>
    <row r="458" spans="5:5" s="165" customFormat="1" x14ac:dyDescent="0.25">
      <c r="E458" s="270"/>
    </row>
    <row r="459" spans="5:5" s="165" customFormat="1" x14ac:dyDescent="0.25">
      <c r="E459" s="270"/>
    </row>
    <row r="460" spans="5:5" s="165" customFormat="1" x14ac:dyDescent="0.25">
      <c r="E460" s="270"/>
    </row>
    <row r="461" spans="5:5" s="165" customFormat="1" x14ac:dyDescent="0.25">
      <c r="E461" s="270"/>
    </row>
    <row r="462" spans="5:5" s="165" customFormat="1" x14ac:dyDescent="0.25">
      <c r="E462" s="270"/>
    </row>
    <row r="463" spans="5:5" s="165" customFormat="1" x14ac:dyDescent="0.25">
      <c r="E463" s="270"/>
    </row>
    <row r="464" spans="5:5" s="165" customFormat="1" x14ac:dyDescent="0.25">
      <c r="E464" s="270"/>
    </row>
    <row r="465" spans="5:5" s="165" customFormat="1" x14ac:dyDescent="0.25">
      <c r="E465" s="270"/>
    </row>
    <row r="466" spans="5:5" s="165" customFormat="1" x14ac:dyDescent="0.25">
      <c r="E466" s="270"/>
    </row>
    <row r="467" spans="5:5" s="165" customFormat="1" x14ac:dyDescent="0.25">
      <c r="E467" s="270"/>
    </row>
    <row r="468" spans="5:5" s="165" customFormat="1" x14ac:dyDescent="0.25">
      <c r="E468" s="270"/>
    </row>
    <row r="469" spans="5:5" s="165" customFormat="1" x14ac:dyDescent="0.25">
      <c r="E469" s="270"/>
    </row>
    <row r="470" spans="5:5" s="165" customFormat="1" x14ac:dyDescent="0.25">
      <c r="E470" s="270"/>
    </row>
    <row r="471" spans="5:5" s="165" customFormat="1" x14ac:dyDescent="0.25">
      <c r="E471" s="270"/>
    </row>
    <row r="472" spans="5:5" s="165" customFormat="1" x14ac:dyDescent="0.25">
      <c r="E472" s="270"/>
    </row>
    <row r="473" spans="5:5" s="165" customFormat="1" x14ac:dyDescent="0.25">
      <c r="E473" s="270"/>
    </row>
    <row r="474" spans="5:5" s="165" customFormat="1" x14ac:dyDescent="0.25">
      <c r="E474" s="270"/>
    </row>
    <row r="475" spans="5:5" s="165" customFormat="1" x14ac:dyDescent="0.25">
      <c r="E475" s="270"/>
    </row>
    <row r="476" spans="5:5" s="165" customFormat="1" x14ac:dyDescent="0.25">
      <c r="E476" s="270"/>
    </row>
    <row r="477" spans="5:5" s="165" customFormat="1" x14ac:dyDescent="0.25">
      <c r="E477" s="270"/>
    </row>
    <row r="478" spans="5:5" s="165" customFormat="1" x14ac:dyDescent="0.25">
      <c r="E478" s="270"/>
    </row>
    <row r="479" spans="5:5" s="165" customFormat="1" x14ac:dyDescent="0.25">
      <c r="E479" s="270"/>
    </row>
    <row r="480" spans="5:5" s="165" customFormat="1" x14ac:dyDescent="0.25">
      <c r="E480" s="270"/>
    </row>
    <row r="481" spans="5:5" s="165" customFormat="1" x14ac:dyDescent="0.25">
      <c r="E481" s="270"/>
    </row>
    <row r="482" spans="5:5" s="165" customFormat="1" x14ac:dyDescent="0.25">
      <c r="E482" s="270"/>
    </row>
    <row r="483" spans="5:5" s="165" customFormat="1" x14ac:dyDescent="0.25">
      <c r="E483" s="270"/>
    </row>
    <row r="484" spans="5:5" s="165" customFormat="1" x14ac:dyDescent="0.25">
      <c r="E484" s="270"/>
    </row>
    <row r="485" spans="5:5" s="165" customFormat="1" x14ac:dyDescent="0.25">
      <c r="E485" s="270"/>
    </row>
    <row r="486" spans="5:5" s="165" customFormat="1" x14ac:dyDescent="0.25">
      <c r="E486" s="270"/>
    </row>
    <row r="487" spans="5:5" s="165" customFormat="1" x14ac:dyDescent="0.25">
      <c r="E487" s="270"/>
    </row>
    <row r="488" spans="5:5" s="165" customFormat="1" x14ac:dyDescent="0.25">
      <c r="E488" s="270"/>
    </row>
    <row r="489" spans="5:5" s="165" customFormat="1" x14ac:dyDescent="0.25">
      <c r="E489" s="270"/>
    </row>
    <row r="490" spans="5:5" s="165" customFormat="1" x14ac:dyDescent="0.25">
      <c r="E490" s="270"/>
    </row>
    <row r="491" spans="5:5" s="165" customFormat="1" x14ac:dyDescent="0.25">
      <c r="E491" s="270"/>
    </row>
    <row r="492" spans="5:5" s="165" customFormat="1" x14ac:dyDescent="0.25">
      <c r="E492" s="270"/>
    </row>
    <row r="493" spans="5:5" s="165" customFormat="1" x14ac:dyDescent="0.25">
      <c r="E493" s="270"/>
    </row>
    <row r="494" spans="5:5" s="165" customFormat="1" x14ac:dyDescent="0.25">
      <c r="E494" s="270"/>
    </row>
    <row r="495" spans="5:5" s="165" customFormat="1" x14ac:dyDescent="0.25">
      <c r="E495" s="270"/>
    </row>
    <row r="496" spans="5:5" s="165" customFormat="1" x14ac:dyDescent="0.25">
      <c r="E496" s="270"/>
    </row>
    <row r="497" spans="5:5" s="165" customFormat="1" x14ac:dyDescent="0.25">
      <c r="E497" s="270"/>
    </row>
    <row r="498" spans="5:5" s="165" customFormat="1" x14ac:dyDescent="0.25">
      <c r="E498" s="270"/>
    </row>
    <row r="499" spans="5:5" s="165" customFormat="1" x14ac:dyDescent="0.25">
      <c r="E499" s="270"/>
    </row>
    <row r="500" spans="5:5" s="165" customFormat="1" x14ac:dyDescent="0.25">
      <c r="E500" s="270"/>
    </row>
    <row r="501" spans="5:5" s="165" customFormat="1" x14ac:dyDescent="0.25">
      <c r="E501" s="270"/>
    </row>
    <row r="502" spans="5:5" s="165" customFormat="1" x14ac:dyDescent="0.25">
      <c r="E502" s="270"/>
    </row>
    <row r="503" spans="5:5" s="165" customFormat="1" x14ac:dyDescent="0.25">
      <c r="E503" s="270"/>
    </row>
    <row r="504" spans="5:5" s="165" customFormat="1" x14ac:dyDescent="0.25">
      <c r="E504" s="270"/>
    </row>
    <row r="505" spans="5:5" s="165" customFormat="1" x14ac:dyDescent="0.25">
      <c r="E505" s="270"/>
    </row>
    <row r="506" spans="5:5" s="165" customFormat="1" x14ac:dyDescent="0.25">
      <c r="E506" s="270"/>
    </row>
    <row r="507" spans="5:5" s="165" customFormat="1" x14ac:dyDescent="0.25">
      <c r="E507" s="270"/>
    </row>
    <row r="508" spans="5:5" s="165" customFormat="1" x14ac:dyDescent="0.25">
      <c r="E508" s="270"/>
    </row>
    <row r="509" spans="5:5" s="165" customFormat="1" x14ac:dyDescent="0.25">
      <c r="E509" s="270"/>
    </row>
    <row r="510" spans="5:5" s="165" customFormat="1" x14ac:dyDescent="0.25">
      <c r="E510" s="270"/>
    </row>
    <row r="511" spans="5:5" s="165" customFormat="1" x14ac:dyDescent="0.25">
      <c r="E511" s="270"/>
    </row>
    <row r="512" spans="5:5" s="165" customFormat="1" x14ac:dyDescent="0.25">
      <c r="E512" s="270"/>
    </row>
    <row r="513" spans="5:5" s="165" customFormat="1" x14ac:dyDescent="0.25">
      <c r="E513" s="270"/>
    </row>
    <row r="514" spans="5:5" s="165" customFormat="1" x14ac:dyDescent="0.25">
      <c r="E514" s="270"/>
    </row>
    <row r="515" spans="5:5" s="165" customFormat="1" x14ac:dyDescent="0.25">
      <c r="E515" s="270"/>
    </row>
    <row r="516" spans="5:5" s="165" customFormat="1" x14ac:dyDescent="0.25">
      <c r="E516" s="270"/>
    </row>
    <row r="517" spans="5:5" s="165" customFormat="1" x14ac:dyDescent="0.25">
      <c r="E517" s="270"/>
    </row>
    <row r="518" spans="5:5" s="165" customFormat="1" x14ac:dyDescent="0.25">
      <c r="E518" s="270"/>
    </row>
    <row r="519" spans="5:5" s="165" customFormat="1" x14ac:dyDescent="0.25">
      <c r="E519" s="270"/>
    </row>
    <row r="520" spans="5:5" s="165" customFormat="1" x14ac:dyDescent="0.25">
      <c r="E520" s="270"/>
    </row>
    <row r="521" spans="5:5" s="165" customFormat="1" x14ac:dyDescent="0.25">
      <c r="E521" s="270"/>
    </row>
    <row r="522" spans="5:5" s="165" customFormat="1" x14ac:dyDescent="0.25">
      <c r="E522" s="270"/>
    </row>
    <row r="523" spans="5:5" s="165" customFormat="1" x14ac:dyDescent="0.25">
      <c r="E523" s="270"/>
    </row>
    <row r="524" spans="5:5" s="165" customFormat="1" x14ac:dyDescent="0.25">
      <c r="E524" s="270"/>
    </row>
    <row r="525" spans="5:5" s="165" customFormat="1" x14ac:dyDescent="0.25">
      <c r="E525" s="270"/>
    </row>
    <row r="526" spans="5:5" s="165" customFormat="1" x14ac:dyDescent="0.25">
      <c r="E526" s="270"/>
    </row>
    <row r="527" spans="5:5" s="165" customFormat="1" x14ac:dyDescent="0.25">
      <c r="E527" s="270"/>
    </row>
    <row r="528" spans="5:5" s="165" customFormat="1" x14ac:dyDescent="0.25">
      <c r="E528" s="270"/>
    </row>
    <row r="529" spans="5:5" s="165" customFormat="1" x14ac:dyDescent="0.25">
      <c r="E529" s="270"/>
    </row>
    <row r="530" spans="5:5" s="165" customFormat="1" x14ac:dyDescent="0.25">
      <c r="E530" s="270"/>
    </row>
    <row r="531" spans="5:5" s="165" customFormat="1" x14ac:dyDescent="0.25">
      <c r="E531" s="270"/>
    </row>
    <row r="532" spans="5:5" s="165" customFormat="1" x14ac:dyDescent="0.25">
      <c r="E532" s="270"/>
    </row>
    <row r="533" spans="5:5" s="165" customFormat="1" x14ac:dyDescent="0.25">
      <c r="E533" s="270"/>
    </row>
    <row r="534" spans="5:5" s="165" customFormat="1" x14ac:dyDescent="0.25">
      <c r="E534" s="270"/>
    </row>
    <row r="535" spans="5:5" s="165" customFormat="1" x14ac:dyDescent="0.25">
      <c r="E535" s="270"/>
    </row>
    <row r="536" spans="5:5" s="165" customFormat="1" x14ac:dyDescent="0.25">
      <c r="E536" s="270"/>
    </row>
    <row r="537" spans="5:5" s="165" customFormat="1" x14ac:dyDescent="0.25">
      <c r="E537" s="270"/>
    </row>
    <row r="538" spans="5:5" s="165" customFormat="1" x14ac:dyDescent="0.25">
      <c r="E538" s="270"/>
    </row>
    <row r="539" spans="5:5" s="165" customFormat="1" x14ac:dyDescent="0.25">
      <c r="E539" s="270"/>
    </row>
    <row r="540" spans="5:5" s="165" customFormat="1" x14ac:dyDescent="0.25">
      <c r="E540" s="270"/>
    </row>
    <row r="541" spans="5:5" s="165" customFormat="1" x14ac:dyDescent="0.25">
      <c r="E541" s="270"/>
    </row>
    <row r="542" spans="5:5" s="165" customFormat="1" x14ac:dyDescent="0.25">
      <c r="E542" s="270"/>
    </row>
    <row r="543" spans="5:5" s="165" customFormat="1" x14ac:dyDescent="0.25">
      <c r="E543" s="270"/>
    </row>
    <row r="544" spans="5:5" s="165" customFormat="1" x14ac:dyDescent="0.25">
      <c r="E544" s="270"/>
    </row>
    <row r="545" spans="5:5" s="165" customFormat="1" x14ac:dyDescent="0.25">
      <c r="E545" s="270"/>
    </row>
    <row r="546" spans="5:5" s="165" customFormat="1" x14ac:dyDescent="0.25">
      <c r="E546" s="270"/>
    </row>
    <row r="547" spans="5:5" s="165" customFormat="1" x14ac:dyDescent="0.25">
      <c r="E547" s="270"/>
    </row>
    <row r="548" spans="5:5" s="165" customFormat="1" x14ac:dyDescent="0.25">
      <c r="E548" s="270"/>
    </row>
    <row r="549" spans="5:5" s="165" customFormat="1" x14ac:dyDescent="0.25">
      <c r="E549" s="270"/>
    </row>
    <row r="550" spans="5:5" s="165" customFormat="1" x14ac:dyDescent="0.25">
      <c r="E550" s="270"/>
    </row>
    <row r="551" spans="5:5" s="165" customFormat="1" x14ac:dyDescent="0.25">
      <c r="E551" s="270"/>
    </row>
    <row r="552" spans="5:5" s="165" customFormat="1" x14ac:dyDescent="0.25">
      <c r="E552" s="270"/>
    </row>
    <row r="553" spans="5:5" s="165" customFormat="1" x14ac:dyDescent="0.25">
      <c r="E553" s="270"/>
    </row>
    <row r="554" spans="5:5" s="165" customFormat="1" x14ac:dyDescent="0.25">
      <c r="E554" s="270"/>
    </row>
    <row r="555" spans="5:5" s="165" customFormat="1" x14ac:dyDescent="0.25">
      <c r="E555" s="270"/>
    </row>
    <row r="556" spans="5:5" s="165" customFormat="1" x14ac:dyDescent="0.25">
      <c r="E556" s="270"/>
    </row>
    <row r="557" spans="5:5" s="165" customFormat="1" x14ac:dyDescent="0.25">
      <c r="E557" s="270"/>
    </row>
    <row r="558" spans="5:5" s="165" customFormat="1" x14ac:dyDescent="0.25">
      <c r="E558" s="270"/>
    </row>
    <row r="559" spans="5:5" s="165" customFormat="1" x14ac:dyDescent="0.25">
      <c r="E559" s="270"/>
    </row>
    <row r="560" spans="5:5" s="165" customFormat="1" x14ac:dyDescent="0.25">
      <c r="E560" s="270"/>
    </row>
    <row r="561" spans="5:5" s="165" customFormat="1" x14ac:dyDescent="0.25">
      <c r="E561" s="270"/>
    </row>
    <row r="562" spans="5:5" s="165" customFormat="1" x14ac:dyDescent="0.25">
      <c r="E562" s="270"/>
    </row>
    <row r="563" spans="5:5" s="165" customFormat="1" x14ac:dyDescent="0.25">
      <c r="E563" s="270"/>
    </row>
    <row r="564" spans="5:5" s="165" customFormat="1" x14ac:dyDescent="0.25">
      <c r="E564" s="270"/>
    </row>
    <row r="565" spans="5:5" s="165" customFormat="1" x14ac:dyDescent="0.25">
      <c r="E565" s="270"/>
    </row>
    <row r="566" spans="5:5" s="165" customFormat="1" x14ac:dyDescent="0.25">
      <c r="E566" s="270"/>
    </row>
    <row r="567" spans="5:5" s="165" customFormat="1" x14ac:dyDescent="0.25">
      <c r="E567" s="270"/>
    </row>
    <row r="568" spans="5:5" s="165" customFormat="1" x14ac:dyDescent="0.25">
      <c r="E568" s="270"/>
    </row>
    <row r="569" spans="5:5" s="165" customFormat="1" x14ac:dyDescent="0.25">
      <c r="E569" s="270"/>
    </row>
    <row r="570" spans="5:5" s="165" customFormat="1" x14ac:dyDescent="0.25">
      <c r="E570" s="270"/>
    </row>
    <row r="571" spans="5:5" s="165" customFormat="1" x14ac:dyDescent="0.25">
      <c r="E571" s="270"/>
    </row>
    <row r="572" spans="5:5" s="165" customFormat="1" x14ac:dyDescent="0.25">
      <c r="E572" s="270"/>
    </row>
    <row r="573" spans="5:5" s="165" customFormat="1" x14ac:dyDescent="0.25">
      <c r="E573" s="270"/>
    </row>
    <row r="574" spans="5:5" s="165" customFormat="1" x14ac:dyDescent="0.25">
      <c r="E574" s="270"/>
    </row>
    <row r="575" spans="5:5" s="165" customFormat="1" x14ac:dyDescent="0.25">
      <c r="E575" s="270"/>
    </row>
    <row r="576" spans="5:5" s="165" customFormat="1" x14ac:dyDescent="0.25">
      <c r="E576" s="270"/>
    </row>
    <row r="577" spans="5:5" s="165" customFormat="1" x14ac:dyDescent="0.25">
      <c r="E577" s="270"/>
    </row>
    <row r="578" spans="5:5" s="165" customFormat="1" x14ac:dyDescent="0.25">
      <c r="E578" s="270"/>
    </row>
    <row r="579" spans="5:5" s="165" customFormat="1" x14ac:dyDescent="0.25">
      <c r="E579" s="270"/>
    </row>
    <row r="580" spans="5:5" s="165" customFormat="1" x14ac:dyDescent="0.25">
      <c r="E580" s="270"/>
    </row>
    <row r="581" spans="5:5" s="165" customFormat="1" x14ac:dyDescent="0.25">
      <c r="E581" s="270"/>
    </row>
    <row r="582" spans="5:5" s="165" customFormat="1" x14ac:dyDescent="0.25">
      <c r="E582" s="270"/>
    </row>
    <row r="583" spans="5:5" s="165" customFormat="1" x14ac:dyDescent="0.25">
      <c r="E583" s="270"/>
    </row>
    <row r="584" spans="5:5" s="165" customFormat="1" x14ac:dyDescent="0.25">
      <c r="E584" s="270"/>
    </row>
    <row r="585" spans="5:5" s="165" customFormat="1" x14ac:dyDescent="0.25">
      <c r="E585" s="270"/>
    </row>
    <row r="586" spans="5:5" s="165" customFormat="1" x14ac:dyDescent="0.25">
      <c r="E586" s="270"/>
    </row>
    <row r="587" spans="5:5" s="165" customFormat="1" x14ac:dyDescent="0.25">
      <c r="E587" s="270"/>
    </row>
    <row r="588" spans="5:5" s="165" customFormat="1" x14ac:dyDescent="0.25">
      <c r="E588" s="270"/>
    </row>
    <row r="589" spans="5:5" s="165" customFormat="1" x14ac:dyDescent="0.25">
      <c r="E589" s="270"/>
    </row>
    <row r="590" spans="5:5" s="165" customFormat="1" x14ac:dyDescent="0.25">
      <c r="E590" s="270"/>
    </row>
    <row r="591" spans="5:5" s="165" customFormat="1" x14ac:dyDescent="0.25">
      <c r="E591" s="270"/>
    </row>
    <row r="592" spans="5:5" s="165" customFormat="1" x14ac:dyDescent="0.25">
      <c r="E592" s="270"/>
    </row>
    <row r="593" spans="5:5" s="165" customFormat="1" x14ac:dyDescent="0.25">
      <c r="E593" s="270"/>
    </row>
    <row r="594" spans="5:5" s="165" customFormat="1" x14ac:dyDescent="0.25">
      <c r="E594" s="270"/>
    </row>
    <row r="595" spans="5:5" s="165" customFormat="1" x14ac:dyDescent="0.25">
      <c r="E595" s="270"/>
    </row>
    <row r="596" spans="5:5" s="165" customFormat="1" x14ac:dyDescent="0.25">
      <c r="E596" s="270"/>
    </row>
    <row r="597" spans="5:5" s="165" customFormat="1" x14ac:dyDescent="0.25">
      <c r="E597" s="270"/>
    </row>
    <row r="598" spans="5:5" s="165" customFormat="1" x14ac:dyDescent="0.25">
      <c r="E598" s="270"/>
    </row>
    <row r="599" spans="5:5" s="165" customFormat="1" x14ac:dyDescent="0.25">
      <c r="E599" s="270"/>
    </row>
    <row r="600" spans="5:5" s="165" customFormat="1" x14ac:dyDescent="0.25">
      <c r="E600" s="270"/>
    </row>
    <row r="601" spans="5:5" s="165" customFormat="1" x14ac:dyDescent="0.25">
      <c r="E601" s="270"/>
    </row>
    <row r="602" spans="5:5" s="165" customFormat="1" x14ac:dyDescent="0.25">
      <c r="E602" s="270"/>
    </row>
    <row r="603" spans="5:5" s="165" customFormat="1" x14ac:dyDescent="0.25">
      <c r="E603" s="270"/>
    </row>
    <row r="604" spans="5:5" s="165" customFormat="1" x14ac:dyDescent="0.25">
      <c r="E604" s="270"/>
    </row>
    <row r="605" spans="5:5" s="165" customFormat="1" x14ac:dyDescent="0.25">
      <c r="E605" s="270"/>
    </row>
    <row r="606" spans="5:5" s="165" customFormat="1" x14ac:dyDescent="0.25">
      <c r="E606" s="270"/>
    </row>
    <row r="607" spans="5:5" s="165" customFormat="1" x14ac:dyDescent="0.25">
      <c r="E607" s="270"/>
    </row>
    <row r="608" spans="5:5" s="165" customFormat="1" x14ac:dyDescent="0.25">
      <c r="E608" s="270"/>
    </row>
    <row r="609" spans="5:5" s="165" customFormat="1" x14ac:dyDescent="0.25">
      <c r="E609" s="270"/>
    </row>
    <row r="610" spans="5:5" s="165" customFormat="1" x14ac:dyDescent="0.25">
      <c r="E610" s="270"/>
    </row>
    <row r="611" spans="5:5" s="165" customFormat="1" x14ac:dyDescent="0.25">
      <c r="E611" s="270"/>
    </row>
    <row r="612" spans="5:5" s="165" customFormat="1" x14ac:dyDescent="0.25">
      <c r="E612" s="270"/>
    </row>
    <row r="613" spans="5:5" s="165" customFormat="1" x14ac:dyDescent="0.25">
      <c r="E613" s="270"/>
    </row>
    <row r="614" spans="5:5" s="165" customFormat="1" x14ac:dyDescent="0.25">
      <c r="E614" s="270"/>
    </row>
    <row r="615" spans="5:5" s="165" customFormat="1" x14ac:dyDescent="0.25">
      <c r="E615" s="270"/>
    </row>
    <row r="616" spans="5:5" s="165" customFormat="1" x14ac:dyDescent="0.25">
      <c r="E616" s="270"/>
    </row>
    <row r="617" spans="5:5" s="165" customFormat="1" x14ac:dyDescent="0.25">
      <c r="E617" s="270"/>
    </row>
    <row r="618" spans="5:5" s="165" customFormat="1" x14ac:dyDescent="0.25">
      <c r="E618" s="270"/>
    </row>
    <row r="619" spans="5:5" s="165" customFormat="1" x14ac:dyDescent="0.25">
      <c r="E619" s="270"/>
    </row>
    <row r="620" spans="5:5" s="165" customFormat="1" x14ac:dyDescent="0.25">
      <c r="E620" s="270"/>
    </row>
    <row r="621" spans="5:5" s="165" customFormat="1" x14ac:dyDescent="0.25">
      <c r="E621" s="270"/>
    </row>
    <row r="622" spans="5:5" s="165" customFormat="1" x14ac:dyDescent="0.25">
      <c r="E622" s="270"/>
    </row>
    <row r="623" spans="5:5" s="165" customFormat="1" x14ac:dyDescent="0.25">
      <c r="E623" s="270"/>
    </row>
    <row r="624" spans="5:5" s="165" customFormat="1" x14ac:dyDescent="0.25">
      <c r="E624" s="270"/>
    </row>
    <row r="625" spans="5:5" s="165" customFormat="1" x14ac:dyDescent="0.25">
      <c r="E625" s="270"/>
    </row>
    <row r="626" spans="5:5" s="165" customFormat="1" x14ac:dyDescent="0.25">
      <c r="E626" s="270"/>
    </row>
    <row r="627" spans="5:5" s="165" customFormat="1" x14ac:dyDescent="0.25">
      <c r="E627" s="270"/>
    </row>
    <row r="628" spans="5:5" s="165" customFormat="1" x14ac:dyDescent="0.25">
      <c r="E628" s="270"/>
    </row>
    <row r="629" spans="5:5" s="165" customFormat="1" x14ac:dyDescent="0.25">
      <c r="E629" s="270"/>
    </row>
    <row r="630" spans="5:5" s="165" customFormat="1" x14ac:dyDescent="0.25">
      <c r="E630" s="270"/>
    </row>
    <row r="631" spans="5:5" s="165" customFormat="1" x14ac:dyDescent="0.25">
      <c r="E631" s="270"/>
    </row>
    <row r="632" spans="5:5" s="165" customFormat="1" x14ac:dyDescent="0.25">
      <c r="E632" s="270"/>
    </row>
    <row r="633" spans="5:5" s="165" customFormat="1" x14ac:dyDescent="0.25">
      <c r="E633" s="270"/>
    </row>
    <row r="634" spans="5:5" s="165" customFormat="1" x14ac:dyDescent="0.25">
      <c r="E634" s="270"/>
    </row>
    <row r="635" spans="5:5" s="165" customFormat="1" x14ac:dyDescent="0.25">
      <c r="E635" s="270"/>
    </row>
    <row r="636" spans="5:5" s="165" customFormat="1" x14ac:dyDescent="0.25">
      <c r="E636" s="270"/>
    </row>
    <row r="637" spans="5:5" s="165" customFormat="1" x14ac:dyDescent="0.25">
      <c r="E637" s="270"/>
    </row>
    <row r="638" spans="5:5" s="165" customFormat="1" x14ac:dyDescent="0.25">
      <c r="E638" s="270"/>
    </row>
    <row r="639" spans="5:5" s="165" customFormat="1" x14ac:dyDescent="0.25">
      <c r="E639" s="270"/>
    </row>
    <row r="640" spans="5:5" s="165" customFormat="1" x14ac:dyDescent="0.25">
      <c r="E640" s="270"/>
    </row>
    <row r="641" spans="5:5" s="165" customFormat="1" x14ac:dyDescent="0.25">
      <c r="E641" s="270"/>
    </row>
    <row r="642" spans="5:5" s="165" customFormat="1" x14ac:dyDescent="0.25">
      <c r="E642" s="270"/>
    </row>
    <row r="643" spans="5:5" s="165" customFormat="1" x14ac:dyDescent="0.25">
      <c r="E643" s="270"/>
    </row>
    <row r="644" spans="5:5" s="165" customFormat="1" x14ac:dyDescent="0.25">
      <c r="E644" s="270"/>
    </row>
    <row r="645" spans="5:5" s="165" customFormat="1" x14ac:dyDescent="0.25">
      <c r="E645" s="270"/>
    </row>
    <row r="646" spans="5:5" s="165" customFormat="1" x14ac:dyDescent="0.25">
      <c r="E646" s="270"/>
    </row>
    <row r="647" spans="5:5" s="165" customFormat="1" x14ac:dyDescent="0.25">
      <c r="E647" s="270"/>
    </row>
    <row r="648" spans="5:5" s="165" customFormat="1" x14ac:dyDescent="0.25">
      <c r="E648" s="270"/>
    </row>
    <row r="649" spans="5:5" s="165" customFormat="1" x14ac:dyDescent="0.25">
      <c r="E649" s="270"/>
    </row>
    <row r="650" spans="5:5" s="165" customFormat="1" x14ac:dyDescent="0.25">
      <c r="E650" s="270"/>
    </row>
    <row r="651" spans="5:5" s="165" customFormat="1" x14ac:dyDescent="0.25">
      <c r="E651" s="270"/>
    </row>
    <row r="652" spans="5:5" s="165" customFormat="1" x14ac:dyDescent="0.25">
      <c r="E652" s="270"/>
    </row>
    <row r="653" spans="5:5" s="165" customFormat="1" x14ac:dyDescent="0.25">
      <c r="E653" s="270"/>
    </row>
    <row r="654" spans="5:5" s="165" customFormat="1" x14ac:dyDescent="0.25">
      <c r="E654" s="270"/>
    </row>
    <row r="655" spans="5:5" s="165" customFormat="1" x14ac:dyDescent="0.25">
      <c r="E655" s="270"/>
    </row>
    <row r="656" spans="5:5" s="165" customFormat="1" x14ac:dyDescent="0.25">
      <c r="E656" s="270"/>
    </row>
    <row r="657" spans="5:5" s="165" customFormat="1" x14ac:dyDescent="0.25">
      <c r="E657" s="270"/>
    </row>
    <row r="658" spans="5:5" s="165" customFormat="1" x14ac:dyDescent="0.25">
      <c r="E658" s="270"/>
    </row>
    <row r="659" spans="5:5" s="165" customFormat="1" x14ac:dyDescent="0.25">
      <c r="E659" s="270"/>
    </row>
    <row r="660" spans="5:5" s="165" customFormat="1" x14ac:dyDescent="0.25">
      <c r="E660" s="270"/>
    </row>
    <row r="661" spans="5:5" s="165" customFormat="1" x14ac:dyDescent="0.25">
      <c r="E661" s="270"/>
    </row>
    <row r="662" spans="5:5" s="165" customFormat="1" x14ac:dyDescent="0.25">
      <c r="E662" s="270"/>
    </row>
    <row r="663" spans="5:5" s="165" customFormat="1" x14ac:dyDescent="0.25">
      <c r="E663" s="270"/>
    </row>
    <row r="664" spans="5:5" s="165" customFormat="1" x14ac:dyDescent="0.25">
      <c r="E664" s="270"/>
    </row>
    <row r="665" spans="5:5" s="165" customFormat="1" x14ac:dyDescent="0.25">
      <c r="E665" s="270"/>
    </row>
    <row r="666" spans="5:5" s="165" customFormat="1" x14ac:dyDescent="0.25">
      <c r="E666" s="270"/>
    </row>
    <row r="667" spans="5:5" s="165" customFormat="1" x14ac:dyDescent="0.25">
      <c r="E667" s="270"/>
    </row>
    <row r="668" spans="5:5" s="165" customFormat="1" x14ac:dyDescent="0.25">
      <c r="E668" s="270"/>
    </row>
    <row r="669" spans="5:5" s="165" customFormat="1" x14ac:dyDescent="0.25">
      <c r="E669" s="270"/>
    </row>
    <row r="670" spans="5:5" s="165" customFormat="1" x14ac:dyDescent="0.25">
      <c r="E670" s="270"/>
    </row>
    <row r="671" spans="5:5" s="165" customFormat="1" x14ac:dyDescent="0.25">
      <c r="E671" s="270"/>
    </row>
    <row r="672" spans="5:5" s="165" customFormat="1" x14ac:dyDescent="0.25">
      <c r="E672" s="270"/>
    </row>
    <row r="673" spans="5:5" s="165" customFormat="1" x14ac:dyDescent="0.25">
      <c r="E673" s="270"/>
    </row>
    <row r="674" spans="5:5" s="165" customFormat="1" x14ac:dyDescent="0.25">
      <c r="E674" s="270"/>
    </row>
    <row r="675" spans="5:5" s="165" customFormat="1" x14ac:dyDescent="0.25">
      <c r="E675" s="270"/>
    </row>
    <row r="676" spans="5:5" s="165" customFormat="1" x14ac:dyDescent="0.25">
      <c r="E676" s="270"/>
    </row>
    <row r="677" spans="5:5" s="165" customFormat="1" x14ac:dyDescent="0.25">
      <c r="E677" s="270"/>
    </row>
    <row r="678" spans="5:5" s="165" customFormat="1" x14ac:dyDescent="0.25">
      <c r="E678" s="270"/>
    </row>
    <row r="679" spans="5:5" s="165" customFormat="1" x14ac:dyDescent="0.25">
      <c r="E679" s="270"/>
    </row>
    <row r="680" spans="5:5" s="165" customFormat="1" x14ac:dyDescent="0.25">
      <c r="E680" s="270"/>
    </row>
    <row r="681" spans="5:5" s="165" customFormat="1" x14ac:dyDescent="0.25">
      <c r="E681" s="270"/>
    </row>
    <row r="682" spans="5:5" s="165" customFormat="1" x14ac:dyDescent="0.25">
      <c r="E682" s="270"/>
    </row>
    <row r="683" spans="5:5" s="165" customFormat="1" x14ac:dyDescent="0.25">
      <c r="E683" s="270"/>
    </row>
    <row r="684" spans="5:5" s="165" customFormat="1" x14ac:dyDescent="0.25">
      <c r="E684" s="270"/>
    </row>
    <row r="685" spans="5:5" s="165" customFormat="1" x14ac:dyDescent="0.25">
      <c r="E685" s="270"/>
    </row>
    <row r="686" spans="5:5" s="165" customFormat="1" x14ac:dyDescent="0.25">
      <c r="E686" s="270"/>
    </row>
    <row r="687" spans="5:5" s="165" customFormat="1" x14ac:dyDescent="0.25">
      <c r="E687" s="270"/>
    </row>
    <row r="688" spans="5:5" s="165" customFormat="1" x14ac:dyDescent="0.25">
      <c r="E688" s="270"/>
    </row>
    <row r="689" spans="5:5" s="165" customFormat="1" x14ac:dyDescent="0.25">
      <c r="E689" s="270"/>
    </row>
    <row r="690" spans="5:5" s="165" customFormat="1" x14ac:dyDescent="0.25">
      <c r="E690" s="270"/>
    </row>
    <row r="691" spans="5:5" s="165" customFormat="1" x14ac:dyDescent="0.25">
      <c r="E691" s="270"/>
    </row>
    <row r="692" spans="5:5" s="165" customFormat="1" x14ac:dyDescent="0.25">
      <c r="E692" s="270"/>
    </row>
    <row r="693" spans="5:5" s="165" customFormat="1" x14ac:dyDescent="0.25">
      <c r="E693" s="270"/>
    </row>
    <row r="694" spans="5:5" s="165" customFormat="1" x14ac:dyDescent="0.25">
      <c r="E694" s="270"/>
    </row>
    <row r="695" spans="5:5" s="165" customFormat="1" x14ac:dyDescent="0.25">
      <c r="E695" s="270"/>
    </row>
    <row r="696" spans="5:5" s="165" customFormat="1" x14ac:dyDescent="0.25">
      <c r="E696" s="270"/>
    </row>
    <row r="697" spans="5:5" s="165" customFormat="1" x14ac:dyDescent="0.25">
      <c r="E697" s="270"/>
    </row>
  </sheetData>
  <autoFilter ref="A14:CW125"/>
  <mergeCells count="6">
    <mergeCell ref="E6:T6"/>
    <mergeCell ref="C129:T129"/>
    <mergeCell ref="C130:T130"/>
    <mergeCell ref="C131:T131"/>
    <mergeCell ref="C127:T127"/>
    <mergeCell ref="C128:T1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Z777"/>
  <sheetViews>
    <sheetView topLeftCell="A22" zoomScale="60" zoomScaleNormal="60" workbookViewId="0">
      <selection activeCell="J73" sqref="J73"/>
    </sheetView>
  </sheetViews>
  <sheetFormatPr baseColWidth="10" defaultColWidth="76.85546875" defaultRowHeight="15" x14ac:dyDescent="0.25"/>
  <cols>
    <col min="1" max="1" width="7.28515625" style="165" customWidth="1"/>
    <col min="2" max="2" width="6.28515625" style="2" bestFit="1" customWidth="1"/>
    <col min="3" max="3" width="51" style="2" customWidth="1"/>
    <col min="4" max="4" width="20.7109375" style="2" customWidth="1"/>
    <col min="5" max="5" width="33.140625" style="12" customWidth="1"/>
    <col min="6" max="6" width="39.7109375" style="2" bestFit="1" customWidth="1"/>
    <col min="7" max="7" width="24.5703125" style="2" bestFit="1" customWidth="1"/>
    <col min="8" max="8" width="24.85546875" style="2" bestFit="1" customWidth="1"/>
    <col min="9" max="9" width="26.28515625" style="2" customWidth="1"/>
    <col min="10" max="10" width="23.7109375" style="2" customWidth="1"/>
    <col min="11" max="17" width="22.7109375" style="2" hidden="1" customWidth="1"/>
    <col min="18" max="18" width="32.42578125" style="2" hidden="1" customWidth="1"/>
    <col min="19" max="19" width="25.42578125" style="2" bestFit="1" customWidth="1"/>
    <col min="20" max="20" width="28.570312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78" width="11.42578125" style="165" customWidth="1"/>
    <col min="79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78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78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78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78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78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78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78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78" s="165" customFormat="1" ht="27.75" customHeight="1" x14ac:dyDescent="0.45">
      <c r="A8" s="176"/>
      <c r="B8" s="176"/>
      <c r="C8" s="187" t="s">
        <v>156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78" s="165" customFormat="1" ht="27.75" customHeight="1" x14ac:dyDescent="0.45">
      <c r="A9" s="176"/>
      <c r="B9" s="176"/>
      <c r="C9" s="187" t="s">
        <v>157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78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78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78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78" ht="57" customHeight="1" thickBot="1" x14ac:dyDescent="0.3">
      <c r="A13" s="194"/>
      <c r="B13" s="244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6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7" t="s">
        <v>18</v>
      </c>
      <c r="P13" s="97" t="s">
        <v>19</v>
      </c>
      <c r="Q13" s="98" t="s">
        <v>20</v>
      </c>
      <c r="R13" s="94" t="s">
        <v>21</v>
      </c>
      <c r="S13" s="94" t="s">
        <v>22</v>
      </c>
      <c r="T13" s="94" t="s">
        <v>23</v>
      </c>
    </row>
    <row r="14" spans="1:78" s="7" customFormat="1" ht="30" customHeight="1" thickBot="1" x14ac:dyDescent="0.3">
      <c r="A14" s="196"/>
      <c r="B14" s="260"/>
      <c r="C14" s="99" t="s">
        <v>24</v>
      </c>
      <c r="D14" s="100"/>
      <c r="E14" s="101" t="s">
        <v>29</v>
      </c>
      <c r="F14" s="102" t="s">
        <v>29</v>
      </c>
      <c r="G14" s="198" t="s">
        <v>26</v>
      </c>
      <c r="H14" s="198" t="s">
        <v>26</v>
      </c>
      <c r="I14" s="198" t="s">
        <v>26</v>
      </c>
      <c r="J14" s="320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98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</row>
    <row r="15" spans="1:78" s="7" customFormat="1" ht="18.75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2829668112</v>
      </c>
      <c r="F15" s="108">
        <f>+S15</f>
        <v>943222701</v>
      </c>
      <c r="G15" s="109">
        <v>235805676</v>
      </c>
      <c r="H15" s="109">
        <v>235805675</v>
      </c>
      <c r="I15" s="109">
        <v>235805675</v>
      </c>
      <c r="J15" s="110">
        <v>235805675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80" si="0">SUM(G15:R15)</f>
        <v>943222701</v>
      </c>
      <c r="T15" s="111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</row>
    <row r="16" spans="1:78" s="7" customFormat="1" ht="18.75" hidden="1" thickBot="1" x14ac:dyDescent="0.3">
      <c r="A16" s="197"/>
      <c r="B16" s="112">
        <v>2</v>
      </c>
      <c r="C16" s="94" t="s">
        <v>32</v>
      </c>
      <c r="D16" s="106" t="s">
        <v>31</v>
      </c>
      <c r="E16" s="113"/>
      <c r="F16" s="114"/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1" si="1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</row>
    <row r="17" spans="1:78" s="7" customFormat="1" ht="18.75" hidden="1" thickBot="1" x14ac:dyDescent="0.3">
      <c r="A17" s="197"/>
      <c r="B17" s="112">
        <v>3</v>
      </c>
      <c r="C17" s="94" t="s">
        <v>33</v>
      </c>
      <c r="D17" s="106" t="s">
        <v>31</v>
      </c>
      <c r="E17" s="118"/>
      <c r="F17" s="114"/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1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</row>
    <row r="18" spans="1:78" s="7" customFormat="1" ht="18.75" thickBot="1" x14ac:dyDescent="0.3">
      <c r="A18" s="197"/>
      <c r="B18" s="112">
        <v>2</v>
      </c>
      <c r="C18" s="94" t="s">
        <v>34</v>
      </c>
      <c r="D18" s="106" t="s">
        <v>31</v>
      </c>
      <c r="E18" s="113">
        <f>+G18*12</f>
        <v>69994968</v>
      </c>
      <c r="F18" s="114">
        <f>+S18</f>
        <v>23331656</v>
      </c>
      <c r="G18" s="115">
        <v>5832914</v>
      </c>
      <c r="H18" s="115">
        <v>5832914</v>
      </c>
      <c r="I18" s="115">
        <v>5832914</v>
      </c>
      <c r="J18" s="116">
        <v>5832914</v>
      </c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23331656</v>
      </c>
      <c r="T18" s="111">
        <f t="shared" si="1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</row>
    <row r="19" spans="1:78" s="7" customFormat="1" ht="18.75" hidden="1" thickBot="1" x14ac:dyDescent="0.3">
      <c r="A19" s="197"/>
      <c r="B19" s="112">
        <v>3</v>
      </c>
      <c r="C19" s="94" t="s">
        <v>35</v>
      </c>
      <c r="D19" s="106" t="s">
        <v>31</v>
      </c>
      <c r="E19" s="113"/>
      <c r="F19" s="114"/>
      <c r="G19" s="115"/>
      <c r="H19" s="115"/>
      <c r="I19" s="115"/>
      <c r="J19" s="116"/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0</v>
      </c>
      <c r="T19" s="111">
        <f t="shared" si="1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</row>
    <row r="20" spans="1:78" s="7" customFormat="1" ht="18.75" hidden="1" thickBot="1" x14ac:dyDescent="0.3">
      <c r="A20" s="197"/>
      <c r="B20" s="112"/>
      <c r="C20" s="94" t="s">
        <v>207</v>
      </c>
      <c r="D20" s="106"/>
      <c r="E20" s="113"/>
      <c r="F20" s="114"/>
      <c r="G20" s="115"/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</row>
    <row r="21" spans="1:78" s="7" customFormat="1" ht="18.75" hidden="1" thickBot="1" x14ac:dyDescent="0.3">
      <c r="A21" s="197"/>
      <c r="B21" s="112">
        <v>5</v>
      </c>
      <c r="C21" s="94" t="s">
        <v>36</v>
      </c>
      <c r="D21" s="106" t="s">
        <v>31</v>
      </c>
      <c r="E21" s="113"/>
      <c r="F21" s="114"/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</row>
    <row r="22" spans="1:78" s="7" customFormat="1" ht="18.75" thickBot="1" x14ac:dyDescent="0.3">
      <c r="A22" s="197"/>
      <c r="B22" s="112">
        <v>4</v>
      </c>
      <c r="C22" s="94" t="s">
        <v>37</v>
      </c>
      <c r="D22" s="106" t="s">
        <v>31</v>
      </c>
      <c r="E22" s="113">
        <f>+G22*12</f>
        <v>3037596</v>
      </c>
      <c r="F22" s="114">
        <f>SUM(G22:R22)</f>
        <v>1012535</v>
      </c>
      <c r="G22" s="115">
        <v>253133</v>
      </c>
      <c r="H22" s="115">
        <v>253134</v>
      </c>
      <c r="I22" s="115">
        <v>253134</v>
      </c>
      <c r="J22" s="116">
        <v>253134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1012535</v>
      </c>
      <c r="T22" s="111">
        <f t="shared" si="1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</row>
    <row r="23" spans="1:78" s="7" customFormat="1" ht="18.75" hidden="1" thickBot="1" x14ac:dyDescent="0.3">
      <c r="A23" s="197"/>
      <c r="B23" s="112">
        <v>7</v>
      </c>
      <c r="C23" s="94" t="s">
        <v>38</v>
      </c>
      <c r="D23" s="106" t="s">
        <v>31</v>
      </c>
      <c r="E23" s="113"/>
      <c r="F23" s="114">
        <f t="shared" ref="F23:F26" si="2">SUM(G23:R23)</f>
        <v>0</v>
      </c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</row>
    <row r="24" spans="1:78" s="7" customFormat="1" ht="18.75" thickBot="1" x14ac:dyDescent="0.3">
      <c r="A24" s="197"/>
      <c r="B24" s="112">
        <v>5</v>
      </c>
      <c r="C24" s="94" t="s">
        <v>39</v>
      </c>
      <c r="D24" s="106" t="s">
        <v>31</v>
      </c>
      <c r="E24" s="113">
        <f>+G24*12</f>
        <v>1586520</v>
      </c>
      <c r="F24" s="114">
        <f t="shared" si="2"/>
        <v>528843</v>
      </c>
      <c r="G24" s="115">
        <v>132210</v>
      </c>
      <c r="H24" s="115">
        <v>132211</v>
      </c>
      <c r="I24" s="115">
        <v>132211</v>
      </c>
      <c r="J24" s="116">
        <v>132211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528843</v>
      </c>
      <c r="T24" s="111">
        <f t="shared" si="1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</row>
    <row r="25" spans="1:78" s="7" customFormat="1" ht="21" hidden="1" thickBot="1" x14ac:dyDescent="0.35">
      <c r="A25" s="197"/>
      <c r="B25" s="112">
        <v>6</v>
      </c>
      <c r="C25" s="94" t="s">
        <v>40</v>
      </c>
      <c r="D25" s="106"/>
      <c r="E25" s="113"/>
      <c r="F25" s="114">
        <f t="shared" si="2"/>
        <v>0</v>
      </c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</row>
    <row r="26" spans="1:78" s="7" customFormat="1" ht="21" hidden="1" thickBot="1" x14ac:dyDescent="0.35">
      <c r="A26" s="197"/>
      <c r="B26" s="112">
        <v>7</v>
      </c>
      <c r="C26" s="94" t="s">
        <v>41</v>
      </c>
      <c r="D26" s="106"/>
      <c r="E26" s="113"/>
      <c r="F26" s="114">
        <f t="shared" si="2"/>
        <v>0</v>
      </c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</row>
    <row r="27" spans="1:78" s="7" customFormat="1" ht="18.75" hidden="1" thickBot="1" x14ac:dyDescent="0.3">
      <c r="A27" s="197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</row>
    <row r="28" spans="1:78" s="7" customFormat="1" ht="18.75" hidden="1" thickBot="1" x14ac:dyDescent="0.3">
      <c r="A28" s="197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</row>
    <row r="29" spans="1:78" s="7" customFormat="1" ht="18.75" hidden="1" thickBot="1" x14ac:dyDescent="0.3">
      <c r="A29" s="197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</row>
    <row r="30" spans="1:78" s="7" customFormat="1" ht="18.75" thickBot="1" x14ac:dyDescent="0.3">
      <c r="A30" s="197"/>
      <c r="B30" s="112">
        <v>12</v>
      </c>
      <c r="C30" s="94" t="s">
        <v>45</v>
      </c>
      <c r="D30" s="106">
        <v>1546</v>
      </c>
      <c r="E30" s="113">
        <v>45043978</v>
      </c>
      <c r="F30" s="114">
        <f>11260995+J30</f>
        <v>15014659</v>
      </c>
      <c r="G30" s="115"/>
      <c r="H30" s="115"/>
      <c r="I30" s="115">
        <v>11260994</v>
      </c>
      <c r="J30" s="116">
        <v>3753664</v>
      </c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15014658</v>
      </c>
      <c r="T30" s="111">
        <f t="shared" si="1"/>
        <v>1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</row>
    <row r="31" spans="1:78" s="7" customFormat="1" ht="18.75" thickBot="1" x14ac:dyDescent="0.3">
      <c r="A31" s="197"/>
      <c r="B31" s="112">
        <v>8</v>
      </c>
      <c r="C31" s="94" t="s">
        <v>46</v>
      </c>
      <c r="D31" s="106">
        <v>2044</v>
      </c>
      <c r="E31" s="113">
        <v>30014930</v>
      </c>
      <c r="F31" s="114">
        <f>+J31</f>
        <v>15007465</v>
      </c>
      <c r="G31" s="115"/>
      <c r="H31" s="115"/>
      <c r="I31" s="115"/>
      <c r="J31" s="116">
        <v>15007465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15007465</v>
      </c>
      <c r="T31" s="111">
        <f t="shared" si="1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</row>
    <row r="32" spans="1:78" s="7" customFormat="1" ht="36.75" hidden="1" thickBot="1" x14ac:dyDescent="0.3">
      <c r="A32" s="197"/>
      <c r="B32" s="112">
        <v>7</v>
      </c>
      <c r="C32" s="94" t="s">
        <v>47</v>
      </c>
      <c r="D32" s="106"/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</row>
    <row r="33" spans="1:78" s="7" customFormat="1" ht="36.75" hidden="1" thickBot="1" x14ac:dyDescent="0.3">
      <c r="A33" s="197"/>
      <c r="B33" s="112">
        <v>9</v>
      </c>
      <c r="C33" s="94" t="s">
        <v>48</v>
      </c>
      <c r="D33" s="106" t="s">
        <v>31</v>
      </c>
      <c r="E33" s="113"/>
      <c r="F33" s="114"/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1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</row>
    <row r="34" spans="1:78" s="7" customFormat="1" ht="36.75" thickBot="1" x14ac:dyDescent="0.3">
      <c r="A34" s="197"/>
      <c r="B34" s="112">
        <v>10</v>
      </c>
      <c r="C34" s="94" t="s">
        <v>49</v>
      </c>
      <c r="D34" s="106" t="s">
        <v>31</v>
      </c>
      <c r="E34" s="113">
        <f>+G34*12</f>
        <v>-8027760</v>
      </c>
      <c r="F34" s="114">
        <f>SUM(G34:R34)</f>
        <v>-2675920</v>
      </c>
      <c r="G34" s="115">
        <v>-668980</v>
      </c>
      <c r="H34" s="115">
        <v>-668980</v>
      </c>
      <c r="I34" s="115">
        <v>-668980</v>
      </c>
      <c r="J34" s="116">
        <v>-668980</v>
      </c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-2675920</v>
      </c>
      <c r="T34" s="111">
        <f t="shared" si="1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</row>
    <row r="35" spans="1:78" s="7" customFormat="1" ht="18.75" hidden="1" thickBot="1" x14ac:dyDescent="0.3">
      <c r="A35" s="197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</row>
    <row r="36" spans="1:78" s="8" customFormat="1" ht="36.75" hidden="1" thickBot="1" x14ac:dyDescent="0.3">
      <c r="A36" s="197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</row>
    <row r="37" spans="1:78" s="9" customFormat="1" ht="18.75" hidden="1" thickBot="1" x14ac:dyDescent="0.3">
      <c r="A37" s="197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</row>
    <row r="38" spans="1:78" s="9" customFormat="1" ht="18.75" hidden="1" thickBot="1" x14ac:dyDescent="0.3">
      <c r="A38" s="197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</row>
    <row r="39" spans="1:78" s="7" customFormat="1" ht="18.75" hidden="1" thickBot="1" x14ac:dyDescent="0.3">
      <c r="A39" s="197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1"/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</row>
    <row r="40" spans="1:78" s="7" customFormat="1" ht="18.75" hidden="1" thickBot="1" x14ac:dyDescent="0.3">
      <c r="A40" s="197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</row>
    <row r="41" spans="1:78" s="10" customFormat="1" ht="18.75" hidden="1" thickBot="1" x14ac:dyDescent="0.3">
      <c r="A41" s="197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1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</row>
    <row r="42" spans="1:78" s="10" customFormat="1" ht="18.75" hidden="1" thickBot="1" x14ac:dyDescent="0.3">
      <c r="A42" s="197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</row>
    <row r="43" spans="1:78" s="10" customFormat="1" ht="18.75" hidden="1" thickBot="1" x14ac:dyDescent="0.3">
      <c r="A43" s="197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</row>
    <row r="44" spans="1:78" s="10" customFormat="1" ht="18.75" thickBot="1" x14ac:dyDescent="0.3">
      <c r="A44" s="197"/>
      <c r="B44" s="112">
        <v>24</v>
      </c>
      <c r="C44" s="94" t="s">
        <v>59</v>
      </c>
      <c r="D44" s="106">
        <v>1780</v>
      </c>
      <c r="E44" s="113">
        <v>22188933</v>
      </c>
      <c r="F44" s="114">
        <f>+J44</f>
        <v>22188933</v>
      </c>
      <c r="G44" s="115"/>
      <c r="H44" s="115"/>
      <c r="I44" s="115"/>
      <c r="J44" s="116">
        <v>22188933</v>
      </c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22188933</v>
      </c>
      <c r="T44" s="111">
        <f t="shared" si="1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</row>
    <row r="45" spans="1:78" s="10" customFormat="1" ht="18.75" hidden="1" thickBot="1" x14ac:dyDescent="0.3">
      <c r="A45" s="197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</row>
    <row r="46" spans="1:78" s="10" customFormat="1" ht="18.75" thickBot="1" x14ac:dyDescent="0.3">
      <c r="A46" s="197"/>
      <c r="B46" s="112">
        <v>14</v>
      </c>
      <c r="C46" s="94" t="s">
        <v>61</v>
      </c>
      <c r="D46" s="106">
        <v>2066</v>
      </c>
      <c r="E46" s="120">
        <v>1003520</v>
      </c>
      <c r="F46" s="114">
        <f>+J46</f>
        <v>702464</v>
      </c>
      <c r="G46" s="115"/>
      <c r="H46" s="115"/>
      <c r="I46" s="115"/>
      <c r="J46" s="116">
        <v>702464</v>
      </c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702464</v>
      </c>
      <c r="T46" s="111">
        <f t="shared" si="1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</row>
    <row r="47" spans="1:78" s="10" customFormat="1" ht="18.75" thickBot="1" x14ac:dyDescent="0.3">
      <c r="A47" s="197"/>
      <c r="B47" s="112">
        <v>15</v>
      </c>
      <c r="C47" s="94" t="s">
        <v>62</v>
      </c>
      <c r="D47" s="106">
        <v>2066</v>
      </c>
      <c r="E47" s="120">
        <v>120685105</v>
      </c>
      <c r="F47" s="114">
        <f>+J47</f>
        <v>84479573.5</v>
      </c>
      <c r="G47" s="115"/>
      <c r="H47" s="115"/>
      <c r="I47" s="115"/>
      <c r="J47" s="116">
        <v>84479573.5</v>
      </c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84479573.5</v>
      </c>
      <c r="T47" s="111">
        <f t="shared" si="1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</row>
    <row r="48" spans="1:78" s="10" customFormat="1" ht="18.75" hidden="1" thickBot="1" x14ac:dyDescent="0.3">
      <c r="A48" s="197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</row>
    <row r="49" spans="1:78" s="10" customFormat="1" ht="18.75" hidden="1" thickBot="1" x14ac:dyDescent="0.3">
      <c r="A49" s="197"/>
      <c r="B49" s="112">
        <v>16</v>
      </c>
      <c r="C49" s="94" t="s">
        <v>64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</row>
    <row r="50" spans="1:78" s="10" customFormat="1" ht="18.75" hidden="1" thickBot="1" x14ac:dyDescent="0.3">
      <c r="A50" s="197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</row>
    <row r="51" spans="1:78" s="10" customFormat="1" ht="36.75" hidden="1" thickBot="1" x14ac:dyDescent="0.3">
      <c r="A51" s="197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</row>
    <row r="52" spans="1:78" s="10" customFormat="1" ht="18.75" hidden="1" thickBot="1" x14ac:dyDescent="0.3">
      <c r="A52" s="197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</row>
    <row r="53" spans="1:78" s="10" customFormat="1" ht="36.75" hidden="1" thickBot="1" x14ac:dyDescent="0.3">
      <c r="A53" s="197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</row>
    <row r="54" spans="1:78" s="10" customFormat="1" ht="18.75" hidden="1" thickBot="1" x14ac:dyDescent="0.3">
      <c r="A54" s="197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</row>
    <row r="55" spans="1:78" s="10" customFormat="1" ht="18.75" thickBot="1" x14ac:dyDescent="0.3">
      <c r="A55" s="197"/>
      <c r="B55" s="112">
        <v>18</v>
      </c>
      <c r="C55" s="94" t="s">
        <v>187</v>
      </c>
      <c r="D55" s="106">
        <v>1144</v>
      </c>
      <c r="E55" s="122">
        <v>207724</v>
      </c>
      <c r="F55" s="114">
        <v>145406.79999999999</v>
      </c>
      <c r="G55" s="115"/>
      <c r="H55" s="115"/>
      <c r="I55" s="115">
        <v>145406.79999999999</v>
      </c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145406.79999999999</v>
      </c>
      <c r="T55" s="111">
        <f t="shared" si="1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</row>
    <row r="56" spans="1:78" s="10" customFormat="1" ht="36.75" thickBot="1" x14ac:dyDescent="0.3">
      <c r="A56" s="197"/>
      <c r="B56" s="112">
        <v>19</v>
      </c>
      <c r="C56" s="94" t="s">
        <v>188</v>
      </c>
      <c r="D56" s="106">
        <v>1144</v>
      </c>
      <c r="E56" s="113">
        <v>11113200</v>
      </c>
      <c r="F56" s="114">
        <v>7779239.9999999991</v>
      </c>
      <c r="G56" s="115"/>
      <c r="H56" s="115"/>
      <c r="I56" s="115">
        <v>7779239.9999999991</v>
      </c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7779239.9999999991</v>
      </c>
      <c r="T56" s="111">
        <f t="shared" si="1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</row>
    <row r="57" spans="1:78" s="10" customFormat="1" ht="36.75" hidden="1" thickBot="1" x14ac:dyDescent="0.3">
      <c r="A57" s="197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</row>
    <row r="58" spans="1:78" s="10" customFormat="1" ht="18.75" hidden="1" thickBot="1" x14ac:dyDescent="0.3">
      <c r="A58" s="197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</row>
    <row r="59" spans="1:78" s="10" customFormat="1" ht="18.75" hidden="1" thickBot="1" x14ac:dyDescent="0.3">
      <c r="A59" s="197"/>
      <c r="B59" s="112">
        <v>21</v>
      </c>
      <c r="C59" s="94" t="s">
        <v>74</v>
      </c>
      <c r="D59" s="106"/>
      <c r="E59" s="121"/>
      <c r="F59" s="114"/>
      <c r="G59" s="115"/>
      <c r="H59" s="115"/>
      <c r="I59" s="115"/>
      <c r="J59" s="116"/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0</v>
      </c>
      <c r="T59" s="111">
        <f t="shared" si="1"/>
        <v>0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</row>
    <row r="60" spans="1:78" s="10" customFormat="1" ht="18.75" hidden="1" thickBot="1" x14ac:dyDescent="0.3">
      <c r="A60" s="197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</row>
    <row r="61" spans="1:78" s="10" customFormat="1" ht="18.75" thickBot="1" x14ac:dyDescent="0.3">
      <c r="A61" s="197"/>
      <c r="B61" s="112">
        <v>23</v>
      </c>
      <c r="C61" s="94" t="s">
        <v>189</v>
      </c>
      <c r="D61" s="106">
        <v>1145</v>
      </c>
      <c r="E61" s="123">
        <v>6113030</v>
      </c>
      <c r="F61" s="114">
        <v>4279121</v>
      </c>
      <c r="G61" s="115"/>
      <c r="H61" s="115"/>
      <c r="I61" s="115">
        <v>4279121</v>
      </c>
      <c r="J61" s="116"/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4279121</v>
      </c>
      <c r="T61" s="111">
        <f t="shared" si="1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</row>
    <row r="62" spans="1:78" s="10" customFormat="1" ht="18.75" thickBot="1" x14ac:dyDescent="0.3">
      <c r="A62" s="197"/>
      <c r="B62" s="112">
        <v>24</v>
      </c>
      <c r="C62" s="94" t="s">
        <v>77</v>
      </c>
      <c r="D62" s="106">
        <v>1145</v>
      </c>
      <c r="E62" s="123">
        <v>2322021</v>
      </c>
      <c r="F62" s="114">
        <v>1625414.7</v>
      </c>
      <c r="G62" s="115"/>
      <c r="H62" s="115"/>
      <c r="I62" s="115">
        <v>1625414</v>
      </c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1625414</v>
      </c>
      <c r="T62" s="111">
        <f t="shared" si="1"/>
        <v>0.69999999995343387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</row>
    <row r="63" spans="1:78" s="10" customFormat="1" ht="18.75" thickBot="1" x14ac:dyDescent="0.3">
      <c r="A63" s="197"/>
      <c r="B63" s="112"/>
      <c r="C63" s="94" t="s">
        <v>190</v>
      </c>
      <c r="D63" s="106">
        <v>1145</v>
      </c>
      <c r="E63" s="123">
        <v>9241323</v>
      </c>
      <c r="F63" s="114">
        <v>6468926.0999999996</v>
      </c>
      <c r="G63" s="115"/>
      <c r="H63" s="115"/>
      <c r="I63" s="115">
        <v>6468926</v>
      </c>
      <c r="J63" s="116"/>
      <c r="K63" s="115"/>
      <c r="L63" s="115"/>
      <c r="M63" s="115"/>
      <c r="N63" s="115"/>
      <c r="O63" s="115"/>
      <c r="P63" s="115"/>
      <c r="Q63" s="115"/>
      <c r="R63" s="115"/>
      <c r="S63" s="117"/>
      <c r="T63" s="111"/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</row>
    <row r="64" spans="1:78" s="10" customFormat="1" ht="36.75" hidden="1" thickBot="1" x14ac:dyDescent="0.3">
      <c r="A64" s="197"/>
      <c r="B64" s="112"/>
      <c r="C64" s="94" t="s">
        <v>78</v>
      </c>
      <c r="D64" s="106"/>
      <c r="E64" s="123"/>
      <c r="F64" s="114"/>
      <c r="G64" s="115"/>
      <c r="H64" s="115"/>
      <c r="I64" s="115"/>
      <c r="J64" s="116"/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0</v>
      </c>
      <c r="T64" s="111">
        <f t="shared" si="1"/>
        <v>0</v>
      </c>
      <c r="U64" s="171"/>
      <c r="V64" s="167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</row>
    <row r="65" spans="1:78" s="10" customFormat="1" ht="18.75" thickBot="1" x14ac:dyDescent="0.3">
      <c r="A65" s="197"/>
      <c r="B65" s="112">
        <v>25</v>
      </c>
      <c r="C65" s="94" t="s">
        <v>79</v>
      </c>
      <c r="D65" s="106">
        <v>1145</v>
      </c>
      <c r="E65" s="122">
        <v>112528710</v>
      </c>
      <c r="F65" s="114">
        <v>78770097</v>
      </c>
      <c r="G65" s="115"/>
      <c r="H65" s="115"/>
      <c r="I65" s="115">
        <v>78770097</v>
      </c>
      <c r="J65" s="116"/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78770097</v>
      </c>
      <c r="T65" s="111">
        <f t="shared" si="1"/>
        <v>0</v>
      </c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</row>
    <row r="66" spans="1:78" s="10" customFormat="1" ht="18.75" thickBot="1" x14ac:dyDescent="0.3">
      <c r="A66" s="197"/>
      <c r="B66" s="112">
        <v>26</v>
      </c>
      <c r="C66" s="94" t="s">
        <v>80</v>
      </c>
      <c r="D66" s="106">
        <v>1512</v>
      </c>
      <c r="E66" s="120">
        <v>7900975</v>
      </c>
      <c r="F66" s="114">
        <f>+J66</f>
        <v>5530683</v>
      </c>
      <c r="G66" s="115"/>
      <c r="H66" s="115"/>
      <c r="I66" s="115"/>
      <c r="J66" s="116">
        <v>5530683</v>
      </c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5530683</v>
      </c>
      <c r="T66" s="111">
        <f t="shared" si="1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</row>
    <row r="67" spans="1:78" s="10" customFormat="1" ht="18.75" hidden="1" thickBot="1" x14ac:dyDescent="0.3">
      <c r="A67" s="197"/>
      <c r="B67" s="112">
        <v>43</v>
      </c>
      <c r="C67" s="94" t="s">
        <v>81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</row>
    <row r="68" spans="1:78" s="10" customFormat="1" ht="18.75" hidden="1" thickBot="1" x14ac:dyDescent="0.3">
      <c r="A68" s="197"/>
      <c r="B68" s="112">
        <v>44</v>
      </c>
      <c r="C68" s="94" t="s">
        <v>82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</row>
    <row r="69" spans="1:78" s="10" customFormat="1" ht="18.75" hidden="1" thickBot="1" x14ac:dyDescent="0.3">
      <c r="A69" s="197"/>
      <c r="B69" s="112">
        <v>27</v>
      </c>
      <c r="C69" s="94" t="s">
        <v>83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</row>
    <row r="70" spans="1:78" s="10" customFormat="1" ht="18.75" hidden="1" thickBot="1" x14ac:dyDescent="0.3">
      <c r="A70" s="197"/>
      <c r="B70" s="112">
        <v>28</v>
      </c>
      <c r="C70" s="94" t="s">
        <v>84</v>
      </c>
      <c r="D70" s="106"/>
      <c r="E70" s="113"/>
      <c r="F70" s="114"/>
      <c r="G70" s="115"/>
      <c r="H70" s="115"/>
      <c r="I70" s="115"/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0</v>
      </c>
      <c r="T70" s="111">
        <f t="shared" si="1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</row>
    <row r="71" spans="1:78" s="10" customFormat="1" ht="18.75" hidden="1" thickBot="1" x14ac:dyDescent="0.3">
      <c r="A71" s="197"/>
      <c r="B71" s="112">
        <v>29</v>
      </c>
      <c r="C71" s="94" t="s">
        <v>85</v>
      </c>
      <c r="D71" s="106"/>
      <c r="E71" s="113"/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1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</row>
    <row r="72" spans="1:78" s="10" customFormat="1" ht="18.75" thickBot="1" x14ac:dyDescent="0.3">
      <c r="A72" s="197"/>
      <c r="B72" s="112">
        <v>48</v>
      </c>
      <c r="C72" s="94" t="s">
        <v>86</v>
      </c>
      <c r="D72" s="106">
        <v>1781</v>
      </c>
      <c r="E72" s="113">
        <v>20756766</v>
      </c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</row>
    <row r="73" spans="1:78" s="10" customFormat="1" ht="18.75" thickBot="1" x14ac:dyDescent="0.3">
      <c r="A73" s="197"/>
      <c r="B73" s="112">
        <v>30</v>
      </c>
      <c r="C73" s="94" t="s">
        <v>87</v>
      </c>
      <c r="D73" s="106">
        <v>1141</v>
      </c>
      <c r="E73" s="113">
        <v>29679159</v>
      </c>
      <c r="F73" s="114">
        <v>20770512</v>
      </c>
      <c r="G73" s="115"/>
      <c r="H73" s="115"/>
      <c r="I73" s="115"/>
      <c r="J73" s="116">
        <v>20770512</v>
      </c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20770512</v>
      </c>
      <c r="T73" s="111">
        <f t="shared" si="1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</row>
    <row r="74" spans="1:78" s="10" customFormat="1" ht="18.75" hidden="1" thickBot="1" x14ac:dyDescent="0.3">
      <c r="A74" s="197"/>
      <c r="B74" s="112">
        <v>50</v>
      </c>
      <c r="C74" s="94" t="s">
        <v>88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</row>
    <row r="75" spans="1:78" s="10" customFormat="1" ht="18.75" hidden="1" thickBot="1" x14ac:dyDescent="0.3">
      <c r="A75" s="197"/>
      <c r="B75" s="112">
        <v>31</v>
      </c>
      <c r="C75" s="94" t="s">
        <v>89</v>
      </c>
      <c r="D75" s="106"/>
      <c r="E75" s="113"/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</row>
    <row r="76" spans="1:78" s="10" customFormat="1" ht="36.75" thickBot="1" x14ac:dyDescent="0.3">
      <c r="A76" s="197"/>
      <c r="B76" s="112"/>
      <c r="C76" s="94" t="s">
        <v>90</v>
      </c>
      <c r="D76" s="106">
        <v>2292</v>
      </c>
      <c r="E76" s="113">
        <v>5780098</v>
      </c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1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</row>
    <row r="77" spans="1:78" s="10" customFormat="1" ht="36.75" hidden="1" thickBot="1" x14ac:dyDescent="0.3">
      <c r="A77" s="197"/>
      <c r="B77" s="112">
        <v>32</v>
      </c>
      <c r="C77" s="94" t="s">
        <v>91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</row>
    <row r="78" spans="1:78" s="10" customFormat="1" ht="36.75" hidden="1" thickBot="1" x14ac:dyDescent="0.3">
      <c r="A78" s="197"/>
      <c r="B78" s="112">
        <v>33</v>
      </c>
      <c r="C78" s="94" t="s">
        <v>92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</row>
    <row r="79" spans="1:78" s="10" customFormat="1" ht="18.75" hidden="1" thickBot="1" x14ac:dyDescent="0.3">
      <c r="A79" s="197"/>
      <c r="B79" s="112">
        <v>53</v>
      </c>
      <c r="C79" s="94" t="s">
        <v>93</v>
      </c>
      <c r="D79" s="106"/>
      <c r="E79" s="113"/>
      <c r="F79" s="114"/>
      <c r="G79" s="115"/>
      <c r="H79" s="115"/>
      <c r="I79" s="115"/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0</v>
      </c>
      <c r="T79" s="111">
        <f t="shared" si="1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</row>
    <row r="80" spans="1:78" s="10" customFormat="1" ht="18.75" thickBot="1" x14ac:dyDescent="0.3">
      <c r="A80" s="197"/>
      <c r="B80" s="112">
        <v>34</v>
      </c>
      <c r="C80" s="94" t="s">
        <v>94</v>
      </c>
      <c r="D80" s="106">
        <v>1140</v>
      </c>
      <c r="E80" s="113">
        <v>45462297</v>
      </c>
      <c r="F80" s="114">
        <v>31823608</v>
      </c>
      <c r="G80" s="115"/>
      <c r="H80" s="115"/>
      <c r="I80" s="115"/>
      <c r="J80" s="116">
        <v>31823608</v>
      </c>
      <c r="K80" s="115"/>
      <c r="L80" s="115"/>
      <c r="M80" s="115"/>
      <c r="N80" s="115"/>
      <c r="O80" s="115"/>
      <c r="P80" s="115"/>
      <c r="Q80" s="115"/>
      <c r="R80" s="115"/>
      <c r="S80" s="117">
        <f t="shared" si="0"/>
        <v>31823608</v>
      </c>
      <c r="T80" s="111">
        <f t="shared" si="1"/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</row>
    <row r="81" spans="1:78" s="10" customFormat="1" ht="18.75" thickBot="1" x14ac:dyDescent="0.3">
      <c r="A81" s="197"/>
      <c r="B81" s="112">
        <v>35</v>
      </c>
      <c r="C81" s="94" t="s">
        <v>95</v>
      </c>
      <c r="D81" s="106">
        <v>2293</v>
      </c>
      <c r="E81" s="113">
        <v>30508500</v>
      </c>
      <c r="F81" s="114"/>
      <c r="G81" s="115"/>
      <c r="H81" s="115"/>
      <c r="I81" s="115"/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ref="S81:S111" si="3">SUM(G81:R81)</f>
        <v>0</v>
      </c>
      <c r="T81" s="111">
        <f t="shared" si="1"/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</row>
    <row r="82" spans="1:78" s="10" customFormat="1" ht="18.75" hidden="1" thickBot="1" x14ac:dyDescent="0.3">
      <c r="A82" s="197"/>
      <c r="B82" s="112">
        <v>36</v>
      </c>
      <c r="C82" s="94" t="s">
        <v>96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3"/>
        <v>0</v>
      </c>
      <c r="T82" s="111">
        <f t="shared" ref="T82:T111" si="4">+F82-S82</f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</row>
    <row r="83" spans="1:78" s="10" customFormat="1" ht="18.75" hidden="1" thickBot="1" x14ac:dyDescent="0.3">
      <c r="A83" s="197"/>
      <c r="B83" s="112">
        <v>27</v>
      </c>
      <c r="C83" s="94" t="s">
        <v>97</v>
      </c>
      <c r="D83" s="106"/>
      <c r="E83" s="113"/>
      <c r="F83" s="114"/>
      <c r="G83" s="115"/>
      <c r="H83" s="115"/>
      <c r="I83" s="115"/>
      <c r="J83" s="116"/>
      <c r="K83" s="115"/>
      <c r="L83" s="115"/>
      <c r="M83" s="115"/>
      <c r="N83" s="115"/>
      <c r="O83" s="115"/>
      <c r="P83" s="115"/>
      <c r="Q83" s="115"/>
      <c r="R83" s="115"/>
      <c r="S83" s="117">
        <f t="shared" si="3"/>
        <v>0</v>
      </c>
      <c r="T83" s="111">
        <f t="shared" si="4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</row>
    <row r="84" spans="1:78" s="10" customFormat="1" ht="36.75" thickBot="1" x14ac:dyDescent="0.3">
      <c r="A84" s="197"/>
      <c r="B84" s="112">
        <v>37</v>
      </c>
      <c r="C84" s="94" t="s">
        <v>98</v>
      </c>
      <c r="D84" s="106">
        <v>1782</v>
      </c>
      <c r="E84" s="113">
        <v>200456</v>
      </c>
      <c r="F84" s="114">
        <f>+J84</f>
        <v>200456</v>
      </c>
      <c r="G84" s="115"/>
      <c r="H84" s="115"/>
      <c r="I84" s="115"/>
      <c r="J84" s="116">
        <v>200456</v>
      </c>
      <c r="K84" s="115"/>
      <c r="L84" s="115"/>
      <c r="M84" s="115"/>
      <c r="N84" s="115"/>
      <c r="O84" s="115"/>
      <c r="P84" s="115"/>
      <c r="Q84" s="115"/>
      <c r="R84" s="115"/>
      <c r="S84" s="117">
        <f t="shared" si="3"/>
        <v>200456</v>
      </c>
      <c r="T84" s="111">
        <f t="shared" si="4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</row>
    <row r="85" spans="1:78" s="10" customFormat="1" ht="36.75" hidden="1" thickBot="1" x14ac:dyDescent="0.3">
      <c r="A85" s="197"/>
      <c r="B85" s="112">
        <v>38</v>
      </c>
      <c r="C85" s="94" t="s">
        <v>99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3"/>
        <v>0</v>
      </c>
      <c r="T85" s="111">
        <f t="shared" si="4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</row>
    <row r="86" spans="1:78" s="10" customFormat="1" ht="18.75" hidden="1" thickBot="1" x14ac:dyDescent="0.3">
      <c r="A86" s="197"/>
      <c r="B86" s="112"/>
      <c r="C86" s="94" t="s">
        <v>100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3"/>
        <v>0</v>
      </c>
      <c r="T86" s="111">
        <f t="shared" si="4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</row>
    <row r="87" spans="1:78" s="10" customFormat="1" ht="18.75" hidden="1" thickBot="1" x14ac:dyDescent="0.3">
      <c r="A87" s="197"/>
      <c r="B87" s="112">
        <v>59</v>
      </c>
      <c r="C87" s="94" t="s">
        <v>101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3"/>
        <v>0</v>
      </c>
      <c r="T87" s="111">
        <f t="shared" si="4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</row>
    <row r="88" spans="1:78" s="10" customFormat="1" ht="18.75" hidden="1" thickBot="1" x14ac:dyDescent="0.3">
      <c r="A88" s="197"/>
      <c r="B88" s="112">
        <v>60</v>
      </c>
      <c r="C88" s="94" t="s">
        <v>102</v>
      </c>
      <c r="D88" s="106"/>
      <c r="E88" s="113"/>
      <c r="F88" s="114"/>
      <c r="G88" s="115"/>
      <c r="H88" s="115"/>
      <c r="I88" s="115"/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3"/>
        <v>0</v>
      </c>
      <c r="T88" s="111">
        <f t="shared" si="4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</row>
    <row r="89" spans="1:78" s="10" customFormat="1" ht="18.75" thickBot="1" x14ac:dyDescent="0.3">
      <c r="A89" s="197"/>
      <c r="B89" s="112">
        <v>39</v>
      </c>
      <c r="C89" s="94" t="s">
        <v>103</v>
      </c>
      <c r="D89" s="106">
        <v>1146</v>
      </c>
      <c r="E89" s="113">
        <v>20963886</v>
      </c>
      <c r="F89" s="114">
        <v>14674720</v>
      </c>
      <c r="G89" s="115"/>
      <c r="H89" s="115"/>
      <c r="I89" s="115">
        <v>14674720</v>
      </c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3"/>
        <v>14674720</v>
      </c>
      <c r="T89" s="111">
        <f t="shared" si="4"/>
        <v>0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</row>
    <row r="90" spans="1:78" s="10" customFormat="1" ht="18.75" hidden="1" thickBot="1" x14ac:dyDescent="0.3">
      <c r="A90" s="197"/>
      <c r="B90" s="112">
        <v>40</v>
      </c>
      <c r="C90" s="94" t="s">
        <v>104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3"/>
        <v>0</v>
      </c>
      <c r="T90" s="111">
        <f t="shared" si="4"/>
        <v>0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</row>
    <row r="91" spans="1:78" s="10" customFormat="1" ht="36.75" hidden="1" customHeight="1" thickBot="1" x14ac:dyDescent="0.3">
      <c r="A91" s="197"/>
      <c r="B91" s="112">
        <v>41</v>
      </c>
      <c r="C91" s="94" t="s">
        <v>105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3"/>
        <v>0</v>
      </c>
      <c r="T91" s="111">
        <f t="shared" si="4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</row>
    <row r="92" spans="1:78" s="10" customFormat="1" ht="18.75" hidden="1" thickBot="1" x14ac:dyDescent="0.3">
      <c r="A92" s="197"/>
      <c r="B92" s="112">
        <v>42</v>
      </c>
      <c r="C92" s="94" t="s">
        <v>106</v>
      </c>
      <c r="D92" s="106"/>
      <c r="E92" s="113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3"/>
        <v>0</v>
      </c>
      <c r="T92" s="111">
        <f t="shared" si="4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</row>
    <row r="93" spans="1:78" s="10" customFormat="1" ht="36.75" hidden="1" thickBot="1" x14ac:dyDescent="0.3">
      <c r="A93" s="197"/>
      <c r="B93" s="112">
        <v>31</v>
      </c>
      <c r="C93" s="94" t="s">
        <v>107</v>
      </c>
      <c r="D93" s="106"/>
      <c r="E93" s="125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3"/>
        <v>0</v>
      </c>
      <c r="T93" s="111">
        <f t="shared" si="4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</row>
    <row r="94" spans="1:78" s="10" customFormat="1" ht="18.75" hidden="1" thickBot="1" x14ac:dyDescent="0.3">
      <c r="A94" s="197"/>
      <c r="B94" s="112">
        <v>43</v>
      </c>
      <c r="C94" s="94" t="s">
        <v>108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3"/>
        <v>0</v>
      </c>
      <c r="T94" s="111">
        <f t="shared" si="4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</row>
    <row r="95" spans="1:78" s="10" customFormat="1" ht="50.25" hidden="1" customHeight="1" thickBot="1" x14ac:dyDescent="0.3">
      <c r="A95" s="197"/>
      <c r="B95" s="112">
        <v>32</v>
      </c>
      <c r="C95" s="94" t="s">
        <v>109</v>
      </c>
      <c r="D95" s="106"/>
      <c r="E95" s="113"/>
      <c r="F95" s="114"/>
      <c r="G95" s="115"/>
      <c r="H95" s="115"/>
      <c r="I95" s="115"/>
      <c r="J95" s="116"/>
      <c r="K95" s="115"/>
      <c r="L95" s="115"/>
      <c r="M95" s="115"/>
      <c r="N95" s="115"/>
      <c r="O95" s="115"/>
      <c r="P95" s="115"/>
      <c r="Q95" s="115"/>
      <c r="R95" s="115"/>
      <c r="S95" s="117">
        <f t="shared" si="3"/>
        <v>0</v>
      </c>
      <c r="T95" s="111">
        <f t="shared" si="4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</row>
    <row r="96" spans="1:78" s="10" customFormat="1" ht="36.75" thickBot="1" x14ac:dyDescent="0.3">
      <c r="A96" s="197"/>
      <c r="B96" s="112">
        <v>33</v>
      </c>
      <c r="C96" s="94" t="s">
        <v>110</v>
      </c>
      <c r="D96" s="106">
        <v>1549</v>
      </c>
      <c r="E96" s="113">
        <v>51886062</v>
      </c>
      <c r="F96" s="114">
        <f>+J96</f>
        <v>36320243</v>
      </c>
      <c r="G96" s="115"/>
      <c r="H96" s="115"/>
      <c r="I96" s="115"/>
      <c r="J96" s="116">
        <v>36320243</v>
      </c>
      <c r="K96" s="115"/>
      <c r="L96" s="115"/>
      <c r="M96" s="115"/>
      <c r="N96" s="115"/>
      <c r="O96" s="115"/>
      <c r="P96" s="115"/>
      <c r="Q96" s="115"/>
      <c r="R96" s="115"/>
      <c r="S96" s="117">
        <f t="shared" si="3"/>
        <v>36320243</v>
      </c>
      <c r="T96" s="111">
        <f t="shared" si="4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</row>
    <row r="97" spans="1:78" s="10" customFormat="1" ht="18.75" hidden="1" thickBot="1" x14ac:dyDescent="0.3">
      <c r="A97" s="197"/>
      <c r="B97" s="112">
        <v>67</v>
      </c>
      <c r="C97" s="94" t="s">
        <v>111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3"/>
        <v>0</v>
      </c>
      <c r="T97" s="111">
        <f t="shared" si="4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</row>
    <row r="98" spans="1:78" s="10" customFormat="1" ht="18.75" hidden="1" thickBot="1" x14ac:dyDescent="0.3">
      <c r="A98" s="197"/>
      <c r="B98" s="112">
        <v>68</v>
      </c>
      <c r="C98" s="94" t="s">
        <v>112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3"/>
        <v>0</v>
      </c>
      <c r="T98" s="111">
        <f t="shared" si="4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</row>
    <row r="99" spans="1:78" s="10" customFormat="1" ht="39.75" customHeight="1" thickBot="1" x14ac:dyDescent="0.3">
      <c r="A99" s="197"/>
      <c r="B99" s="112">
        <v>44</v>
      </c>
      <c r="C99" s="94" t="s">
        <v>113</v>
      </c>
      <c r="D99" s="106">
        <v>1362</v>
      </c>
      <c r="E99" s="113">
        <v>7238000</v>
      </c>
      <c r="F99" s="114">
        <v>5066600</v>
      </c>
      <c r="G99" s="115"/>
      <c r="H99" s="115"/>
      <c r="I99" s="115">
        <v>5066600</v>
      </c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3"/>
        <v>5066600</v>
      </c>
      <c r="T99" s="111">
        <f t="shared" si="4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</row>
    <row r="100" spans="1:78" s="10" customFormat="1" ht="17.25" hidden="1" customHeight="1" thickBot="1" x14ac:dyDescent="0.3">
      <c r="A100" s="197"/>
      <c r="B100" s="112">
        <v>45</v>
      </c>
      <c r="C100" s="94" t="s">
        <v>114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3"/>
        <v>0</v>
      </c>
      <c r="T100" s="111">
        <f t="shared" si="4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</row>
    <row r="101" spans="1:78" s="10" customFormat="1" ht="17.25" hidden="1" customHeight="1" thickBot="1" x14ac:dyDescent="0.3">
      <c r="A101" s="197"/>
      <c r="B101" s="112">
        <v>71</v>
      </c>
      <c r="C101" s="94" t="s">
        <v>115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3"/>
        <v>0</v>
      </c>
      <c r="T101" s="111">
        <f t="shared" si="4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</row>
    <row r="102" spans="1:78" s="10" customFormat="1" ht="18.75" hidden="1" thickBot="1" x14ac:dyDescent="0.3">
      <c r="A102" s="197"/>
      <c r="B102" s="112">
        <v>72</v>
      </c>
      <c r="C102" s="94" t="s">
        <v>116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3"/>
        <v>0</v>
      </c>
      <c r="T102" s="111">
        <f t="shared" si="4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</row>
    <row r="103" spans="1:78" s="10" customFormat="1" ht="18.75" hidden="1" thickBot="1" x14ac:dyDescent="0.3">
      <c r="A103" s="197"/>
      <c r="B103" s="112">
        <v>73</v>
      </c>
      <c r="C103" s="94" t="s">
        <v>117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3"/>
        <v>0</v>
      </c>
      <c r="T103" s="111">
        <f t="shared" si="4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</row>
    <row r="104" spans="1:78" s="10" customFormat="1" ht="36.75" hidden="1" thickBot="1" x14ac:dyDescent="0.3">
      <c r="A104" s="197"/>
      <c r="B104" s="112">
        <v>33</v>
      </c>
      <c r="C104" s="94" t="s">
        <v>118</v>
      </c>
      <c r="D104" s="106"/>
      <c r="E104" s="113"/>
      <c r="F104" s="114"/>
      <c r="G104" s="115"/>
      <c r="H104" s="115"/>
      <c r="I104" s="115"/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3"/>
        <v>0</v>
      </c>
      <c r="T104" s="111">
        <f t="shared" si="4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</row>
    <row r="105" spans="1:78" s="10" customFormat="1" ht="36.75" hidden="1" thickBot="1" x14ac:dyDescent="0.3">
      <c r="A105" s="197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</row>
    <row r="106" spans="1:78" s="10" customFormat="1" ht="36.75" thickBot="1" x14ac:dyDescent="0.3">
      <c r="A106" s="197"/>
      <c r="B106" s="112">
        <v>46</v>
      </c>
      <c r="C106" s="94" t="s">
        <v>119</v>
      </c>
      <c r="D106" s="106">
        <v>1147</v>
      </c>
      <c r="E106" s="113">
        <v>114318759</v>
      </c>
      <c r="F106" s="114">
        <v>80023131</v>
      </c>
      <c r="G106" s="115"/>
      <c r="H106" s="115"/>
      <c r="I106" s="115">
        <v>80023131</v>
      </c>
      <c r="J106" s="116"/>
      <c r="K106" s="115"/>
      <c r="L106" s="115"/>
      <c r="M106" s="115"/>
      <c r="N106" s="115"/>
      <c r="O106" s="115"/>
      <c r="P106" s="115"/>
      <c r="Q106" s="115"/>
      <c r="R106" s="115"/>
      <c r="S106" s="117">
        <f t="shared" si="3"/>
        <v>80023131</v>
      </c>
      <c r="T106" s="111">
        <f t="shared" si="4"/>
        <v>0</v>
      </c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</row>
    <row r="107" spans="1:78" s="10" customFormat="1" ht="36.75" hidden="1" thickBot="1" x14ac:dyDescent="0.3">
      <c r="A107" s="197"/>
      <c r="B107" s="112"/>
      <c r="C107" s="94" t="s">
        <v>206</v>
      </c>
      <c r="D107" s="106"/>
      <c r="E107" s="113"/>
      <c r="F107" s="114"/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/>
      <c r="T107" s="111"/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</row>
    <row r="108" spans="1:78" s="10" customFormat="1" ht="18.75" thickBot="1" x14ac:dyDescent="0.3">
      <c r="A108" s="197"/>
      <c r="B108" s="112">
        <v>47</v>
      </c>
      <c r="C108" s="94" t="s">
        <v>120</v>
      </c>
      <c r="D108" s="106">
        <v>2126</v>
      </c>
      <c r="E108" s="113">
        <v>16010040</v>
      </c>
      <c r="F108" s="114">
        <f>+J108</f>
        <v>11207028</v>
      </c>
      <c r="G108" s="115"/>
      <c r="H108" s="115"/>
      <c r="I108" s="115"/>
      <c r="J108" s="116">
        <v>11207028</v>
      </c>
      <c r="K108" s="115"/>
      <c r="L108" s="115"/>
      <c r="M108" s="115"/>
      <c r="N108" s="115"/>
      <c r="O108" s="115"/>
      <c r="P108" s="115"/>
      <c r="Q108" s="115"/>
      <c r="R108" s="115"/>
      <c r="S108" s="117">
        <f t="shared" si="3"/>
        <v>11207028</v>
      </c>
      <c r="T108" s="111">
        <f t="shared" si="4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</row>
    <row r="109" spans="1:78" s="10" customFormat="1" ht="36.75" hidden="1" thickBot="1" x14ac:dyDescent="0.3">
      <c r="A109" s="197"/>
      <c r="B109" s="112">
        <v>76</v>
      </c>
      <c r="C109" s="94" t="s">
        <v>121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3"/>
        <v>0</v>
      </c>
      <c r="T109" s="111">
        <f t="shared" si="4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</row>
    <row r="110" spans="1:78" s="10" customFormat="1" ht="18.75" hidden="1" thickBot="1" x14ac:dyDescent="0.3">
      <c r="A110" s="197"/>
      <c r="B110" s="112">
        <v>77</v>
      </c>
      <c r="C110" s="94" t="s">
        <v>122</v>
      </c>
      <c r="D110" s="106" t="s">
        <v>31</v>
      </c>
      <c r="E110" s="113"/>
      <c r="F110" s="114"/>
      <c r="G110" s="115"/>
      <c r="H110" s="115"/>
      <c r="I110" s="115"/>
      <c r="J110" s="116"/>
      <c r="K110" s="115"/>
      <c r="L110" s="115"/>
      <c r="M110" s="115"/>
      <c r="N110" s="115"/>
      <c r="O110" s="115"/>
      <c r="P110" s="115"/>
      <c r="Q110" s="115"/>
      <c r="R110" s="115"/>
      <c r="S110" s="117">
        <f t="shared" si="3"/>
        <v>0</v>
      </c>
      <c r="T110" s="111">
        <f t="shared" si="4"/>
        <v>0</v>
      </c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</row>
    <row r="111" spans="1:78" s="10" customFormat="1" ht="36.75" thickBot="1" x14ac:dyDescent="0.3">
      <c r="A111" s="197"/>
      <c r="B111" s="112">
        <v>48</v>
      </c>
      <c r="C111" s="94" t="s">
        <v>123</v>
      </c>
      <c r="D111" s="106" t="s">
        <v>31</v>
      </c>
      <c r="E111" s="113"/>
      <c r="F111" s="114">
        <f>+J111</f>
        <v>65336857</v>
      </c>
      <c r="G111" s="115"/>
      <c r="H111" s="115"/>
      <c r="I111" s="115"/>
      <c r="J111" s="116">
        <f>30313943+35022914</f>
        <v>65336857</v>
      </c>
      <c r="K111" s="115"/>
      <c r="L111" s="115"/>
      <c r="M111" s="115"/>
      <c r="N111" s="115"/>
      <c r="O111" s="115"/>
      <c r="P111" s="115"/>
      <c r="Q111" s="115"/>
      <c r="R111" s="115"/>
      <c r="S111" s="117">
        <f t="shared" si="3"/>
        <v>65336857</v>
      </c>
      <c r="T111" s="111">
        <f t="shared" si="4"/>
        <v>0</v>
      </c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</row>
    <row r="112" spans="1:78" s="10" customFormat="1" ht="18.75" hidden="1" thickBot="1" x14ac:dyDescent="0.3">
      <c r="A112" s="197"/>
      <c r="B112" s="112"/>
      <c r="C112" s="94" t="s">
        <v>124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</row>
    <row r="113" spans="1:78" s="10" customFormat="1" ht="36.75" hidden="1" thickBot="1" x14ac:dyDescent="0.3">
      <c r="A113" s="197"/>
      <c r="B113" s="112"/>
      <c r="C113" s="94" t="s">
        <v>125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</row>
    <row r="114" spans="1:78" s="10" customFormat="1" ht="18.75" hidden="1" thickBot="1" x14ac:dyDescent="0.3">
      <c r="A114" s="197"/>
      <c r="B114" s="112"/>
      <c r="C114" s="94" t="s">
        <v>126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</row>
    <row r="115" spans="1:78" s="10" customFormat="1" ht="36.75" hidden="1" thickBot="1" x14ac:dyDescent="0.3">
      <c r="A115" s="197"/>
      <c r="B115" s="112"/>
      <c r="C115" s="94" t="s">
        <v>127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</row>
    <row r="116" spans="1:78" s="10" customFormat="1" ht="36.75" hidden="1" thickBot="1" x14ac:dyDescent="0.3">
      <c r="A116" s="197"/>
      <c r="B116" s="112"/>
      <c r="C116" s="94" t="s">
        <v>128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</row>
    <row r="117" spans="1:78" s="10" customFormat="1" ht="36.75" hidden="1" thickBot="1" x14ac:dyDescent="0.3">
      <c r="A117" s="197"/>
      <c r="B117" s="112"/>
      <c r="C117" s="94" t="s">
        <v>129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</row>
    <row r="118" spans="1:78" s="10" customFormat="1" ht="18.75" hidden="1" thickBot="1" x14ac:dyDescent="0.3">
      <c r="A118" s="197"/>
      <c r="B118" s="112"/>
      <c r="C118" s="94" t="s">
        <v>130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</row>
    <row r="119" spans="1:78" s="10" customFormat="1" ht="36.75" hidden="1" thickBot="1" x14ac:dyDescent="0.3">
      <c r="A119" s="197"/>
      <c r="B119" s="112"/>
      <c r="C119" s="94" t="s">
        <v>131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</row>
    <row r="120" spans="1:78" s="10" customFormat="1" ht="36.75" hidden="1" thickBot="1" x14ac:dyDescent="0.3">
      <c r="A120" s="197"/>
      <c r="B120" s="112"/>
      <c r="C120" s="94" t="s">
        <v>132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</row>
    <row r="121" spans="1:78" s="11" customFormat="1" ht="18.75" hidden="1" thickBot="1" x14ac:dyDescent="0.3">
      <c r="A121" s="197"/>
      <c r="B121" s="112"/>
      <c r="C121" s="94" t="s">
        <v>133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</row>
    <row r="122" spans="1:78" s="10" customFormat="1" ht="36.75" hidden="1" thickBot="1" x14ac:dyDescent="0.3">
      <c r="A122" s="197"/>
      <c r="B122" s="112"/>
      <c r="C122" s="94" t="s">
        <v>134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</row>
    <row r="123" spans="1:78" s="10" customFormat="1" ht="36.75" hidden="1" thickBot="1" x14ac:dyDescent="0.3">
      <c r="A123" s="197"/>
      <c r="B123" s="112"/>
      <c r="C123" s="94" t="s">
        <v>135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</row>
    <row r="124" spans="1:78" s="10" customFormat="1" ht="18.75" hidden="1" thickBot="1" x14ac:dyDescent="0.3">
      <c r="A124" s="197"/>
      <c r="B124" s="112"/>
      <c r="C124" s="94" t="s">
        <v>136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/>
      <c r="T124" s="117"/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</row>
    <row r="125" spans="1:78" s="10" customFormat="1" ht="18.75" hidden="1" thickBot="1" x14ac:dyDescent="0.3">
      <c r="A125" s="170"/>
      <c r="B125" s="112">
        <v>38</v>
      </c>
      <c r="C125" s="94" t="s">
        <v>137</v>
      </c>
      <c r="D125" s="106"/>
      <c r="E125" s="113"/>
      <c r="F125" s="114"/>
      <c r="G125" s="115"/>
      <c r="H125" s="115"/>
      <c r="I125" s="115"/>
      <c r="J125" s="116"/>
      <c r="K125" s="115"/>
      <c r="L125" s="115"/>
      <c r="M125" s="115"/>
      <c r="N125" s="115"/>
      <c r="O125" s="115"/>
      <c r="P125" s="115"/>
      <c r="Q125" s="115"/>
      <c r="R125" s="115"/>
      <c r="S125" s="117">
        <f>SUM(G125:R125)</f>
        <v>0</v>
      </c>
      <c r="T125" s="117">
        <f>+F125-S125</f>
        <v>0</v>
      </c>
      <c r="U125" s="171"/>
      <c r="V125" s="167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4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</row>
    <row r="126" spans="1:78" s="10" customFormat="1" ht="18.75" hidden="1" thickBot="1" x14ac:dyDescent="0.3">
      <c r="A126" s="170"/>
      <c r="B126" s="260"/>
      <c r="C126" s="94"/>
      <c r="D126" s="106"/>
      <c r="E126" s="126"/>
      <c r="F126" s="127"/>
      <c r="G126" s="128"/>
      <c r="H126" s="128"/>
      <c r="I126" s="128"/>
      <c r="J126" s="129"/>
      <c r="K126" s="128"/>
      <c r="L126" s="128"/>
      <c r="M126" s="128"/>
      <c r="N126" s="128"/>
      <c r="O126" s="128"/>
      <c r="P126" s="128"/>
      <c r="Q126" s="128"/>
      <c r="R126" s="128"/>
      <c r="S126" s="117">
        <f>SUM(G126:R126)</f>
        <v>0</v>
      </c>
      <c r="T126" s="130">
        <f>+F126-S126</f>
        <v>0</v>
      </c>
      <c r="U126" s="171"/>
      <c r="V126" s="167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4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</row>
    <row r="127" spans="1:78" s="10" customFormat="1" ht="18.75" thickBot="1" x14ac:dyDescent="0.3">
      <c r="A127" s="170"/>
      <c r="B127" s="260"/>
      <c r="C127" s="131" t="s">
        <v>138</v>
      </c>
      <c r="D127" s="132"/>
      <c r="E127" s="133">
        <f t="shared" ref="E127:T127" si="5">SUM(E15:E126)</f>
        <v>3607426908</v>
      </c>
      <c r="F127" s="134">
        <f t="shared" si="5"/>
        <v>1472834953.0999999</v>
      </c>
      <c r="G127" s="135">
        <f t="shared" si="5"/>
        <v>241354953</v>
      </c>
      <c r="H127" s="135">
        <f t="shared" si="5"/>
        <v>241354954</v>
      </c>
      <c r="I127" s="135">
        <f t="shared" si="5"/>
        <v>451448603.80000001</v>
      </c>
      <c r="J127" s="135">
        <f t="shared" si="5"/>
        <v>538676440.5</v>
      </c>
      <c r="K127" s="135">
        <f t="shared" si="5"/>
        <v>0</v>
      </c>
      <c r="L127" s="135">
        <f t="shared" si="5"/>
        <v>0</v>
      </c>
      <c r="M127" s="135">
        <f t="shared" si="5"/>
        <v>0</v>
      </c>
      <c r="N127" s="135">
        <f t="shared" si="5"/>
        <v>0</v>
      </c>
      <c r="O127" s="135">
        <f t="shared" si="5"/>
        <v>0</v>
      </c>
      <c r="P127" s="135">
        <f t="shared" si="5"/>
        <v>0</v>
      </c>
      <c r="Q127" s="135">
        <f t="shared" si="5"/>
        <v>0</v>
      </c>
      <c r="R127" s="135">
        <f t="shared" si="5"/>
        <v>0</v>
      </c>
      <c r="S127" s="135">
        <f t="shared" si="5"/>
        <v>1466366025.3</v>
      </c>
      <c r="T127" s="135">
        <f t="shared" si="5"/>
        <v>1.6999999999534339</v>
      </c>
      <c r="U127" s="170"/>
      <c r="V127" s="167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</row>
    <row r="128" spans="1:78" s="170" customFormat="1" ht="21.75" customHeight="1" x14ac:dyDescent="0.25">
      <c r="B128" s="261"/>
      <c r="S128" s="261"/>
      <c r="T128" s="261"/>
    </row>
    <row r="129" spans="2:20" s="170" customFormat="1" ht="21.75" customHeight="1" x14ac:dyDescent="0.25">
      <c r="B129" s="261"/>
      <c r="F129" s="262"/>
      <c r="G129" s="262"/>
      <c r="H129" s="262"/>
      <c r="I129" s="262"/>
      <c r="S129" s="261"/>
      <c r="T129" s="261"/>
    </row>
    <row r="130" spans="2:20" s="170" customFormat="1" ht="21.75" customHeight="1" thickBot="1" x14ac:dyDescent="0.3">
      <c r="B130" s="261"/>
      <c r="S130" s="261"/>
      <c r="T130" s="261"/>
    </row>
    <row r="131" spans="2:20" s="170" customFormat="1" ht="21.75" customHeight="1" x14ac:dyDescent="0.25">
      <c r="B131" s="261"/>
      <c r="C131" s="271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3"/>
      <c r="T131" s="274"/>
    </row>
    <row r="132" spans="2:20" s="175" customFormat="1" ht="18.75" x14ac:dyDescent="0.3">
      <c r="C132" s="346" t="s">
        <v>141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175" customFormat="1" ht="18.75" x14ac:dyDescent="0.3">
      <c r="C133" s="346" t="s">
        <v>139</v>
      </c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175" customFormat="1" ht="18.75" x14ac:dyDescent="0.3">
      <c r="C134" s="346" t="s">
        <v>140</v>
      </c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8"/>
    </row>
    <row r="135" spans="2:20" s="165" customFormat="1" ht="15.75" thickBot="1" x14ac:dyDescent="0.3">
      <c r="C135" s="263"/>
      <c r="D135" s="264"/>
      <c r="E135" s="265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6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S145" s="261"/>
      <c r="T145" s="261"/>
    </row>
    <row r="146" spans="2:20" s="170" customFormat="1" ht="21.75" customHeight="1" x14ac:dyDescent="0.25">
      <c r="B146" s="261"/>
      <c r="S146" s="261"/>
      <c r="T146" s="261"/>
    </row>
    <row r="147" spans="2:20" s="170" customFormat="1" ht="21.75" customHeight="1" x14ac:dyDescent="0.25">
      <c r="B147" s="261"/>
      <c r="S147" s="261"/>
      <c r="T147" s="261"/>
    </row>
    <row r="148" spans="2:20" s="170" customFormat="1" ht="21.75" customHeight="1" x14ac:dyDescent="0.25">
      <c r="B148" s="261"/>
      <c r="S148" s="261"/>
      <c r="T148" s="261"/>
    </row>
    <row r="149" spans="2:20" s="170" customFormat="1" ht="13.5" customHeight="1" x14ac:dyDescent="0.25">
      <c r="B149" s="261"/>
      <c r="C149" s="267"/>
      <c r="D149" s="267"/>
      <c r="E149" s="268"/>
      <c r="F149" s="269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4"/>
      <c r="T149" s="174"/>
    </row>
    <row r="150" spans="2:20" s="170" customFormat="1" ht="31.5" hidden="1" customHeight="1" x14ac:dyDescent="0.25">
      <c r="B150" s="261"/>
      <c r="S150" s="174"/>
      <c r="T150" s="174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  <row r="293" spans="5:5" s="165" customFormat="1" x14ac:dyDescent="0.25">
      <c r="E293" s="270"/>
    </row>
    <row r="294" spans="5:5" s="165" customFormat="1" x14ac:dyDescent="0.25">
      <c r="E294" s="270"/>
    </row>
    <row r="295" spans="5:5" s="165" customFormat="1" x14ac:dyDescent="0.25">
      <c r="E295" s="270"/>
    </row>
    <row r="296" spans="5:5" s="165" customFormat="1" x14ac:dyDescent="0.25">
      <c r="E296" s="270"/>
    </row>
    <row r="297" spans="5:5" s="165" customFormat="1" x14ac:dyDescent="0.25">
      <c r="E297" s="270"/>
    </row>
    <row r="298" spans="5:5" s="165" customFormat="1" x14ac:dyDescent="0.25">
      <c r="E298" s="270"/>
    </row>
    <row r="299" spans="5:5" s="165" customFormat="1" x14ac:dyDescent="0.25">
      <c r="E299" s="270"/>
    </row>
    <row r="300" spans="5:5" s="165" customFormat="1" x14ac:dyDescent="0.25">
      <c r="E300" s="270"/>
    </row>
    <row r="301" spans="5:5" s="165" customFormat="1" x14ac:dyDescent="0.25">
      <c r="E301" s="270"/>
    </row>
    <row r="302" spans="5:5" s="165" customFormat="1" x14ac:dyDescent="0.25">
      <c r="E302" s="270"/>
    </row>
    <row r="303" spans="5:5" s="165" customFormat="1" x14ac:dyDescent="0.25">
      <c r="E303" s="270"/>
    </row>
    <row r="304" spans="5:5" s="165" customFormat="1" x14ac:dyDescent="0.25">
      <c r="E304" s="270"/>
    </row>
    <row r="305" spans="5:5" s="165" customFormat="1" x14ac:dyDescent="0.25">
      <c r="E305" s="270"/>
    </row>
    <row r="306" spans="5:5" s="165" customFormat="1" x14ac:dyDescent="0.25">
      <c r="E306" s="270"/>
    </row>
    <row r="307" spans="5:5" s="165" customFormat="1" x14ac:dyDescent="0.25">
      <c r="E307" s="270"/>
    </row>
    <row r="308" spans="5:5" s="165" customFormat="1" x14ac:dyDescent="0.25">
      <c r="E308" s="270"/>
    </row>
    <row r="309" spans="5:5" s="165" customFormat="1" x14ac:dyDescent="0.25">
      <c r="E309" s="270"/>
    </row>
    <row r="310" spans="5:5" s="165" customFormat="1" x14ac:dyDescent="0.25">
      <c r="E310" s="270"/>
    </row>
    <row r="311" spans="5:5" s="165" customFormat="1" x14ac:dyDescent="0.25">
      <c r="E311" s="270"/>
    </row>
    <row r="312" spans="5:5" s="165" customFormat="1" x14ac:dyDescent="0.25">
      <c r="E312" s="270"/>
    </row>
    <row r="313" spans="5:5" s="165" customFormat="1" x14ac:dyDescent="0.25">
      <c r="E313" s="270"/>
    </row>
    <row r="314" spans="5:5" s="165" customFormat="1" x14ac:dyDescent="0.25">
      <c r="E314" s="270"/>
    </row>
    <row r="315" spans="5:5" s="165" customFormat="1" x14ac:dyDescent="0.25">
      <c r="E315" s="270"/>
    </row>
    <row r="316" spans="5:5" s="165" customFormat="1" x14ac:dyDescent="0.25">
      <c r="E316" s="270"/>
    </row>
    <row r="317" spans="5:5" s="165" customFormat="1" x14ac:dyDescent="0.25">
      <c r="E317" s="270"/>
    </row>
    <row r="318" spans="5:5" s="165" customFormat="1" x14ac:dyDescent="0.25">
      <c r="E318" s="270"/>
    </row>
    <row r="319" spans="5:5" s="165" customFormat="1" x14ac:dyDescent="0.25">
      <c r="E319" s="270"/>
    </row>
    <row r="320" spans="5:5" s="165" customFormat="1" x14ac:dyDescent="0.25">
      <c r="E320" s="270"/>
    </row>
    <row r="321" spans="5:5" s="165" customFormat="1" x14ac:dyDescent="0.25">
      <c r="E321" s="270"/>
    </row>
    <row r="322" spans="5:5" s="165" customFormat="1" x14ac:dyDescent="0.25">
      <c r="E322" s="270"/>
    </row>
    <row r="323" spans="5:5" s="165" customFormat="1" x14ac:dyDescent="0.25">
      <c r="E323" s="270"/>
    </row>
    <row r="324" spans="5:5" s="165" customFormat="1" x14ac:dyDescent="0.25">
      <c r="E324" s="270"/>
    </row>
    <row r="325" spans="5:5" s="165" customFormat="1" x14ac:dyDescent="0.25">
      <c r="E325" s="270"/>
    </row>
    <row r="326" spans="5:5" s="165" customFormat="1" x14ac:dyDescent="0.25">
      <c r="E326" s="270"/>
    </row>
    <row r="327" spans="5:5" s="165" customFormat="1" x14ac:dyDescent="0.25">
      <c r="E327" s="270"/>
    </row>
    <row r="328" spans="5:5" s="165" customFormat="1" x14ac:dyDescent="0.25">
      <c r="E328" s="270"/>
    </row>
    <row r="329" spans="5:5" s="165" customFormat="1" x14ac:dyDescent="0.25">
      <c r="E329" s="270"/>
    </row>
    <row r="330" spans="5:5" s="165" customFormat="1" x14ac:dyDescent="0.25">
      <c r="E330" s="270"/>
    </row>
    <row r="331" spans="5:5" s="165" customFormat="1" x14ac:dyDescent="0.25">
      <c r="E331" s="270"/>
    </row>
    <row r="332" spans="5:5" s="165" customFormat="1" x14ac:dyDescent="0.25">
      <c r="E332" s="270"/>
    </row>
    <row r="333" spans="5:5" s="165" customFormat="1" x14ac:dyDescent="0.25">
      <c r="E333" s="270"/>
    </row>
    <row r="334" spans="5:5" s="165" customFormat="1" x14ac:dyDescent="0.25">
      <c r="E334" s="270"/>
    </row>
    <row r="335" spans="5:5" s="165" customFormat="1" x14ac:dyDescent="0.25">
      <c r="E335" s="270"/>
    </row>
    <row r="336" spans="5:5" s="165" customFormat="1" x14ac:dyDescent="0.25">
      <c r="E336" s="270"/>
    </row>
    <row r="337" spans="5:5" s="165" customFormat="1" x14ac:dyDescent="0.25">
      <c r="E337" s="270"/>
    </row>
    <row r="338" spans="5:5" s="165" customFormat="1" x14ac:dyDescent="0.25">
      <c r="E338" s="270"/>
    </row>
    <row r="339" spans="5:5" s="165" customFormat="1" x14ac:dyDescent="0.25">
      <c r="E339" s="270"/>
    </row>
    <row r="340" spans="5:5" s="165" customFormat="1" x14ac:dyDescent="0.25">
      <c r="E340" s="270"/>
    </row>
    <row r="341" spans="5:5" s="165" customFormat="1" x14ac:dyDescent="0.25">
      <c r="E341" s="270"/>
    </row>
    <row r="342" spans="5:5" s="165" customFormat="1" x14ac:dyDescent="0.25">
      <c r="E342" s="270"/>
    </row>
    <row r="343" spans="5:5" s="165" customFormat="1" x14ac:dyDescent="0.25">
      <c r="E343" s="270"/>
    </row>
    <row r="344" spans="5:5" s="165" customFormat="1" x14ac:dyDescent="0.25">
      <c r="E344" s="270"/>
    </row>
    <row r="345" spans="5:5" s="165" customFormat="1" x14ac:dyDescent="0.25">
      <c r="E345" s="270"/>
    </row>
    <row r="346" spans="5:5" s="165" customFormat="1" x14ac:dyDescent="0.25">
      <c r="E346" s="270"/>
    </row>
    <row r="347" spans="5:5" s="165" customFormat="1" x14ac:dyDescent="0.25">
      <c r="E347" s="270"/>
    </row>
    <row r="348" spans="5:5" s="165" customFormat="1" x14ac:dyDescent="0.25">
      <c r="E348" s="270"/>
    </row>
    <row r="349" spans="5:5" s="165" customFormat="1" x14ac:dyDescent="0.25">
      <c r="E349" s="270"/>
    </row>
    <row r="350" spans="5:5" s="165" customFormat="1" x14ac:dyDescent="0.25">
      <c r="E350" s="270"/>
    </row>
    <row r="351" spans="5:5" s="165" customFormat="1" x14ac:dyDescent="0.25">
      <c r="E351" s="270"/>
    </row>
    <row r="352" spans="5:5" s="165" customFormat="1" x14ac:dyDescent="0.25">
      <c r="E352" s="270"/>
    </row>
    <row r="353" spans="5:5" s="165" customFormat="1" x14ac:dyDescent="0.25">
      <c r="E353" s="270"/>
    </row>
    <row r="354" spans="5:5" s="165" customFormat="1" x14ac:dyDescent="0.25">
      <c r="E354" s="270"/>
    </row>
    <row r="355" spans="5:5" s="165" customFormat="1" x14ac:dyDescent="0.25">
      <c r="E355" s="270"/>
    </row>
    <row r="356" spans="5:5" s="165" customFormat="1" x14ac:dyDescent="0.25">
      <c r="E356" s="270"/>
    </row>
    <row r="357" spans="5:5" s="165" customFormat="1" x14ac:dyDescent="0.25">
      <c r="E357" s="270"/>
    </row>
    <row r="358" spans="5:5" s="165" customFormat="1" x14ac:dyDescent="0.25">
      <c r="E358" s="270"/>
    </row>
    <row r="359" spans="5:5" s="165" customFormat="1" x14ac:dyDescent="0.25">
      <c r="E359" s="270"/>
    </row>
    <row r="360" spans="5:5" s="165" customFormat="1" x14ac:dyDescent="0.25">
      <c r="E360" s="270"/>
    </row>
    <row r="361" spans="5:5" s="165" customFormat="1" x14ac:dyDescent="0.25">
      <c r="E361" s="270"/>
    </row>
    <row r="362" spans="5:5" s="165" customFormat="1" x14ac:dyDescent="0.25">
      <c r="E362" s="270"/>
    </row>
    <row r="363" spans="5:5" s="165" customFormat="1" x14ac:dyDescent="0.25">
      <c r="E363" s="270"/>
    </row>
    <row r="364" spans="5:5" s="165" customFormat="1" x14ac:dyDescent="0.25">
      <c r="E364" s="270"/>
    </row>
    <row r="365" spans="5:5" s="165" customFormat="1" x14ac:dyDescent="0.25">
      <c r="E365" s="270"/>
    </row>
    <row r="366" spans="5:5" s="165" customFormat="1" x14ac:dyDescent="0.25">
      <c r="E366" s="270"/>
    </row>
    <row r="367" spans="5:5" s="165" customFormat="1" x14ac:dyDescent="0.25">
      <c r="E367" s="270"/>
    </row>
    <row r="368" spans="5:5" s="165" customFormat="1" x14ac:dyDescent="0.25">
      <c r="E368" s="270"/>
    </row>
    <row r="369" spans="5:5" s="165" customFormat="1" x14ac:dyDescent="0.25">
      <c r="E369" s="270"/>
    </row>
    <row r="370" spans="5:5" s="165" customFormat="1" x14ac:dyDescent="0.25">
      <c r="E370" s="270"/>
    </row>
    <row r="371" spans="5:5" s="165" customFormat="1" x14ac:dyDescent="0.25">
      <c r="E371" s="270"/>
    </row>
    <row r="372" spans="5:5" s="165" customFormat="1" x14ac:dyDescent="0.25">
      <c r="E372" s="270"/>
    </row>
    <row r="373" spans="5:5" s="165" customFormat="1" x14ac:dyDescent="0.25">
      <c r="E373" s="270"/>
    </row>
    <row r="374" spans="5:5" s="165" customFormat="1" x14ac:dyDescent="0.25">
      <c r="E374" s="270"/>
    </row>
    <row r="375" spans="5:5" s="165" customFormat="1" x14ac:dyDescent="0.25">
      <c r="E375" s="270"/>
    </row>
    <row r="376" spans="5:5" s="165" customFormat="1" x14ac:dyDescent="0.25">
      <c r="E376" s="270"/>
    </row>
    <row r="377" spans="5:5" s="165" customFormat="1" x14ac:dyDescent="0.25">
      <c r="E377" s="270"/>
    </row>
    <row r="378" spans="5:5" s="165" customFormat="1" x14ac:dyDescent="0.25">
      <c r="E378" s="270"/>
    </row>
    <row r="379" spans="5:5" s="165" customFormat="1" x14ac:dyDescent="0.25">
      <c r="E379" s="270"/>
    </row>
    <row r="380" spans="5:5" s="165" customFormat="1" x14ac:dyDescent="0.25">
      <c r="E380" s="270"/>
    </row>
    <row r="381" spans="5:5" s="165" customFormat="1" x14ac:dyDescent="0.25">
      <c r="E381" s="270"/>
    </row>
    <row r="382" spans="5:5" s="165" customFormat="1" x14ac:dyDescent="0.25">
      <c r="E382" s="270"/>
    </row>
    <row r="383" spans="5:5" s="165" customFormat="1" x14ac:dyDescent="0.25">
      <c r="E383" s="270"/>
    </row>
    <row r="384" spans="5:5" s="165" customFormat="1" x14ac:dyDescent="0.25">
      <c r="E384" s="270"/>
    </row>
    <row r="385" spans="5:5" s="165" customFormat="1" x14ac:dyDescent="0.25">
      <c r="E385" s="270"/>
    </row>
    <row r="386" spans="5:5" s="165" customFormat="1" x14ac:dyDescent="0.25">
      <c r="E386" s="270"/>
    </row>
    <row r="387" spans="5:5" s="165" customFormat="1" x14ac:dyDescent="0.25">
      <c r="E387" s="270"/>
    </row>
    <row r="388" spans="5:5" s="165" customFormat="1" x14ac:dyDescent="0.25">
      <c r="E388" s="270"/>
    </row>
    <row r="389" spans="5:5" s="165" customFormat="1" x14ac:dyDescent="0.25">
      <c r="E389" s="270"/>
    </row>
    <row r="390" spans="5:5" s="165" customFormat="1" x14ac:dyDescent="0.25">
      <c r="E390" s="270"/>
    </row>
    <row r="391" spans="5:5" s="165" customFormat="1" x14ac:dyDescent="0.25">
      <c r="E391" s="270"/>
    </row>
    <row r="392" spans="5:5" s="165" customFormat="1" x14ac:dyDescent="0.25">
      <c r="E392" s="270"/>
    </row>
    <row r="393" spans="5:5" s="165" customFormat="1" x14ac:dyDescent="0.25">
      <c r="E393" s="270"/>
    </row>
    <row r="394" spans="5:5" s="165" customFormat="1" x14ac:dyDescent="0.25">
      <c r="E394" s="270"/>
    </row>
    <row r="395" spans="5:5" s="165" customFormat="1" x14ac:dyDescent="0.25">
      <c r="E395" s="270"/>
    </row>
    <row r="396" spans="5:5" s="165" customFormat="1" x14ac:dyDescent="0.25">
      <c r="E396" s="270"/>
    </row>
    <row r="397" spans="5:5" s="165" customFormat="1" x14ac:dyDescent="0.25">
      <c r="E397" s="270"/>
    </row>
    <row r="398" spans="5:5" s="165" customFormat="1" x14ac:dyDescent="0.25">
      <c r="E398" s="270"/>
    </row>
    <row r="399" spans="5:5" s="165" customFormat="1" x14ac:dyDescent="0.25">
      <c r="E399" s="270"/>
    </row>
    <row r="400" spans="5:5" s="165" customFormat="1" x14ac:dyDescent="0.25">
      <c r="E400" s="270"/>
    </row>
    <row r="401" spans="5:5" s="165" customFormat="1" x14ac:dyDescent="0.25">
      <c r="E401" s="270"/>
    </row>
    <row r="402" spans="5:5" s="165" customFormat="1" x14ac:dyDescent="0.25">
      <c r="E402" s="270"/>
    </row>
    <row r="403" spans="5:5" s="165" customFormat="1" x14ac:dyDescent="0.25">
      <c r="E403" s="270"/>
    </row>
    <row r="404" spans="5:5" s="165" customFormat="1" x14ac:dyDescent="0.25">
      <c r="E404" s="270"/>
    </row>
    <row r="405" spans="5:5" s="165" customFormat="1" x14ac:dyDescent="0.25">
      <c r="E405" s="270"/>
    </row>
    <row r="406" spans="5:5" s="165" customFormat="1" x14ac:dyDescent="0.25">
      <c r="E406" s="270"/>
    </row>
    <row r="407" spans="5:5" s="165" customFormat="1" x14ac:dyDescent="0.25">
      <c r="E407" s="270"/>
    </row>
    <row r="408" spans="5:5" s="165" customFormat="1" x14ac:dyDescent="0.25">
      <c r="E408" s="270"/>
    </row>
    <row r="409" spans="5:5" s="165" customFormat="1" x14ac:dyDescent="0.25">
      <c r="E409" s="270"/>
    </row>
    <row r="410" spans="5:5" s="165" customFormat="1" x14ac:dyDescent="0.25">
      <c r="E410" s="270"/>
    </row>
    <row r="411" spans="5:5" s="165" customFormat="1" x14ac:dyDescent="0.25">
      <c r="E411" s="270"/>
    </row>
    <row r="412" spans="5:5" s="165" customFormat="1" x14ac:dyDescent="0.25">
      <c r="E412" s="270"/>
    </row>
    <row r="413" spans="5:5" s="165" customFormat="1" x14ac:dyDescent="0.25">
      <c r="E413" s="270"/>
    </row>
    <row r="414" spans="5:5" s="165" customFormat="1" x14ac:dyDescent="0.25">
      <c r="E414" s="270"/>
    </row>
    <row r="415" spans="5:5" s="165" customFormat="1" x14ac:dyDescent="0.25">
      <c r="E415" s="270"/>
    </row>
    <row r="416" spans="5:5" s="165" customFormat="1" x14ac:dyDescent="0.25">
      <c r="E416" s="270"/>
    </row>
    <row r="417" spans="5:5" s="165" customFormat="1" x14ac:dyDescent="0.25">
      <c r="E417" s="270"/>
    </row>
    <row r="418" spans="5:5" s="165" customFormat="1" x14ac:dyDescent="0.25">
      <c r="E418" s="270"/>
    </row>
    <row r="419" spans="5:5" s="165" customFormat="1" x14ac:dyDescent="0.25">
      <c r="E419" s="270"/>
    </row>
    <row r="420" spans="5:5" s="165" customFormat="1" x14ac:dyDescent="0.25">
      <c r="E420" s="270"/>
    </row>
    <row r="421" spans="5:5" s="165" customFormat="1" x14ac:dyDescent="0.25">
      <c r="E421" s="270"/>
    </row>
    <row r="422" spans="5:5" s="165" customFormat="1" x14ac:dyDescent="0.25">
      <c r="E422" s="270"/>
    </row>
    <row r="423" spans="5:5" s="165" customFormat="1" x14ac:dyDescent="0.25">
      <c r="E423" s="270"/>
    </row>
    <row r="424" spans="5:5" s="165" customFormat="1" x14ac:dyDescent="0.25">
      <c r="E424" s="270"/>
    </row>
    <row r="425" spans="5:5" s="165" customFormat="1" x14ac:dyDescent="0.25">
      <c r="E425" s="270"/>
    </row>
    <row r="426" spans="5:5" s="165" customFormat="1" x14ac:dyDescent="0.25">
      <c r="E426" s="270"/>
    </row>
    <row r="427" spans="5:5" s="165" customFormat="1" x14ac:dyDescent="0.25">
      <c r="E427" s="270"/>
    </row>
    <row r="428" spans="5:5" s="165" customFormat="1" x14ac:dyDescent="0.25">
      <c r="E428" s="270"/>
    </row>
    <row r="429" spans="5:5" s="165" customFormat="1" x14ac:dyDescent="0.25">
      <c r="E429" s="270"/>
    </row>
    <row r="430" spans="5:5" s="165" customFormat="1" x14ac:dyDescent="0.25">
      <c r="E430" s="270"/>
    </row>
    <row r="431" spans="5:5" s="165" customFormat="1" x14ac:dyDescent="0.25">
      <c r="E431" s="270"/>
    </row>
    <row r="432" spans="5:5" s="165" customFormat="1" x14ac:dyDescent="0.25">
      <c r="E432" s="270"/>
    </row>
    <row r="433" spans="5:5" s="165" customFormat="1" x14ac:dyDescent="0.25">
      <c r="E433" s="270"/>
    </row>
    <row r="434" spans="5:5" s="165" customFormat="1" x14ac:dyDescent="0.25">
      <c r="E434" s="270"/>
    </row>
    <row r="435" spans="5:5" s="165" customFormat="1" x14ac:dyDescent="0.25">
      <c r="E435" s="270"/>
    </row>
    <row r="436" spans="5:5" s="165" customFormat="1" x14ac:dyDescent="0.25">
      <c r="E436" s="270"/>
    </row>
    <row r="437" spans="5:5" s="165" customFormat="1" x14ac:dyDescent="0.25">
      <c r="E437" s="270"/>
    </row>
    <row r="438" spans="5:5" s="165" customFormat="1" x14ac:dyDescent="0.25">
      <c r="E438" s="270"/>
    </row>
    <row r="439" spans="5:5" s="165" customFormat="1" x14ac:dyDescent="0.25">
      <c r="E439" s="270"/>
    </row>
    <row r="440" spans="5:5" s="165" customFormat="1" x14ac:dyDescent="0.25">
      <c r="E440" s="270"/>
    </row>
    <row r="441" spans="5:5" s="165" customFormat="1" x14ac:dyDescent="0.25">
      <c r="E441" s="270"/>
    </row>
    <row r="442" spans="5:5" s="165" customFormat="1" x14ac:dyDescent="0.25">
      <c r="E442" s="270"/>
    </row>
    <row r="443" spans="5:5" s="165" customFormat="1" x14ac:dyDescent="0.25">
      <c r="E443" s="270"/>
    </row>
    <row r="444" spans="5:5" s="165" customFormat="1" x14ac:dyDescent="0.25">
      <c r="E444" s="270"/>
    </row>
    <row r="445" spans="5:5" s="165" customFormat="1" x14ac:dyDescent="0.25">
      <c r="E445" s="270"/>
    </row>
    <row r="446" spans="5:5" s="165" customFormat="1" x14ac:dyDescent="0.25">
      <c r="E446" s="270"/>
    </row>
    <row r="447" spans="5:5" s="165" customFormat="1" x14ac:dyDescent="0.25">
      <c r="E447" s="270"/>
    </row>
    <row r="448" spans="5:5" s="165" customFormat="1" x14ac:dyDescent="0.25">
      <c r="E448" s="270"/>
    </row>
    <row r="449" spans="5:5" s="165" customFormat="1" x14ac:dyDescent="0.25">
      <c r="E449" s="270"/>
    </row>
    <row r="450" spans="5:5" s="165" customFormat="1" x14ac:dyDescent="0.25">
      <c r="E450" s="270"/>
    </row>
    <row r="451" spans="5:5" s="165" customFormat="1" x14ac:dyDescent="0.25">
      <c r="E451" s="270"/>
    </row>
    <row r="452" spans="5:5" s="165" customFormat="1" x14ac:dyDescent="0.25">
      <c r="E452" s="270"/>
    </row>
    <row r="453" spans="5:5" s="165" customFormat="1" x14ac:dyDescent="0.25">
      <c r="E453" s="270"/>
    </row>
    <row r="454" spans="5:5" s="165" customFormat="1" x14ac:dyDescent="0.25">
      <c r="E454" s="270"/>
    </row>
    <row r="455" spans="5:5" s="165" customFormat="1" x14ac:dyDescent="0.25">
      <c r="E455" s="270"/>
    </row>
    <row r="456" spans="5:5" s="165" customFormat="1" x14ac:dyDescent="0.25">
      <c r="E456" s="270"/>
    </row>
    <row r="457" spans="5:5" s="165" customFormat="1" x14ac:dyDescent="0.25">
      <c r="E457" s="270"/>
    </row>
    <row r="458" spans="5:5" s="165" customFormat="1" x14ac:dyDescent="0.25">
      <c r="E458" s="270"/>
    </row>
    <row r="459" spans="5:5" s="165" customFormat="1" x14ac:dyDescent="0.25">
      <c r="E459" s="270"/>
    </row>
    <row r="460" spans="5:5" s="165" customFormat="1" x14ac:dyDescent="0.25">
      <c r="E460" s="270"/>
    </row>
    <row r="461" spans="5:5" s="165" customFormat="1" x14ac:dyDescent="0.25">
      <c r="E461" s="270"/>
    </row>
    <row r="462" spans="5:5" s="165" customFormat="1" x14ac:dyDescent="0.25">
      <c r="E462" s="270"/>
    </row>
    <row r="463" spans="5:5" s="165" customFormat="1" x14ac:dyDescent="0.25">
      <c r="E463" s="270"/>
    </row>
    <row r="464" spans="5:5" s="165" customFormat="1" x14ac:dyDescent="0.25">
      <c r="E464" s="270"/>
    </row>
    <row r="465" spans="5:5" s="165" customFormat="1" x14ac:dyDescent="0.25">
      <c r="E465" s="270"/>
    </row>
    <row r="466" spans="5:5" s="165" customFormat="1" x14ac:dyDescent="0.25">
      <c r="E466" s="270"/>
    </row>
    <row r="467" spans="5:5" s="165" customFormat="1" x14ac:dyDescent="0.25">
      <c r="E467" s="270"/>
    </row>
    <row r="468" spans="5:5" s="165" customFormat="1" x14ac:dyDescent="0.25">
      <c r="E468" s="270"/>
    </row>
    <row r="469" spans="5:5" s="165" customFormat="1" x14ac:dyDescent="0.25">
      <c r="E469" s="270"/>
    </row>
    <row r="470" spans="5:5" s="165" customFormat="1" x14ac:dyDescent="0.25">
      <c r="E470" s="270"/>
    </row>
    <row r="471" spans="5:5" s="165" customFormat="1" x14ac:dyDescent="0.25">
      <c r="E471" s="270"/>
    </row>
    <row r="472" spans="5:5" s="165" customFormat="1" x14ac:dyDescent="0.25">
      <c r="E472" s="270"/>
    </row>
    <row r="473" spans="5:5" s="165" customFormat="1" x14ac:dyDescent="0.25">
      <c r="E473" s="270"/>
    </row>
    <row r="474" spans="5:5" s="165" customFormat="1" x14ac:dyDescent="0.25">
      <c r="E474" s="270"/>
    </row>
    <row r="475" spans="5:5" s="165" customFormat="1" x14ac:dyDescent="0.25">
      <c r="E475" s="270"/>
    </row>
    <row r="476" spans="5:5" s="165" customFormat="1" x14ac:dyDescent="0.25">
      <c r="E476" s="270"/>
    </row>
    <row r="477" spans="5:5" s="165" customFormat="1" x14ac:dyDescent="0.25">
      <c r="E477" s="270"/>
    </row>
    <row r="478" spans="5:5" s="165" customFormat="1" x14ac:dyDescent="0.25">
      <c r="E478" s="270"/>
    </row>
    <row r="479" spans="5:5" s="165" customFormat="1" x14ac:dyDescent="0.25">
      <c r="E479" s="270"/>
    </row>
    <row r="480" spans="5:5" s="165" customFormat="1" x14ac:dyDescent="0.25">
      <c r="E480" s="270"/>
    </row>
    <row r="481" spans="5:5" s="165" customFormat="1" x14ac:dyDescent="0.25">
      <c r="E481" s="270"/>
    </row>
    <row r="482" spans="5:5" s="165" customFormat="1" x14ac:dyDescent="0.25">
      <c r="E482" s="270"/>
    </row>
    <row r="483" spans="5:5" s="165" customFormat="1" x14ac:dyDescent="0.25">
      <c r="E483" s="270"/>
    </row>
    <row r="484" spans="5:5" s="165" customFormat="1" x14ac:dyDescent="0.25">
      <c r="E484" s="270"/>
    </row>
    <row r="485" spans="5:5" s="165" customFormat="1" x14ac:dyDescent="0.25">
      <c r="E485" s="270"/>
    </row>
    <row r="486" spans="5:5" s="165" customFormat="1" x14ac:dyDescent="0.25">
      <c r="E486" s="270"/>
    </row>
    <row r="487" spans="5:5" s="165" customFormat="1" x14ac:dyDescent="0.25">
      <c r="E487" s="270"/>
    </row>
    <row r="488" spans="5:5" s="165" customFormat="1" x14ac:dyDescent="0.25">
      <c r="E488" s="270"/>
    </row>
    <row r="489" spans="5:5" s="165" customFormat="1" x14ac:dyDescent="0.25">
      <c r="E489" s="270"/>
    </row>
    <row r="490" spans="5:5" s="165" customFormat="1" x14ac:dyDescent="0.25">
      <c r="E490" s="270"/>
    </row>
    <row r="491" spans="5:5" s="165" customFormat="1" x14ac:dyDescent="0.25">
      <c r="E491" s="270"/>
    </row>
    <row r="492" spans="5:5" s="165" customFormat="1" x14ac:dyDescent="0.25">
      <c r="E492" s="270"/>
    </row>
    <row r="493" spans="5:5" s="165" customFormat="1" x14ac:dyDescent="0.25">
      <c r="E493" s="270"/>
    </row>
    <row r="494" spans="5:5" s="165" customFormat="1" x14ac:dyDescent="0.25">
      <c r="E494" s="270"/>
    </row>
    <row r="495" spans="5:5" s="165" customFormat="1" x14ac:dyDescent="0.25">
      <c r="E495" s="270"/>
    </row>
    <row r="496" spans="5:5" s="165" customFormat="1" x14ac:dyDescent="0.25">
      <c r="E496" s="270"/>
    </row>
    <row r="497" spans="5:5" s="165" customFormat="1" x14ac:dyDescent="0.25">
      <c r="E497" s="270"/>
    </row>
    <row r="498" spans="5:5" s="165" customFormat="1" x14ac:dyDescent="0.25">
      <c r="E498" s="270"/>
    </row>
    <row r="499" spans="5:5" s="165" customFormat="1" x14ac:dyDescent="0.25">
      <c r="E499" s="270"/>
    </row>
    <row r="500" spans="5:5" s="165" customFormat="1" x14ac:dyDescent="0.25">
      <c r="E500" s="270"/>
    </row>
    <row r="501" spans="5:5" s="165" customFormat="1" x14ac:dyDescent="0.25">
      <c r="E501" s="270"/>
    </row>
    <row r="502" spans="5:5" s="165" customFormat="1" x14ac:dyDescent="0.25">
      <c r="E502" s="270"/>
    </row>
    <row r="503" spans="5:5" s="165" customFormat="1" x14ac:dyDescent="0.25">
      <c r="E503" s="270"/>
    </row>
    <row r="504" spans="5:5" s="165" customFormat="1" x14ac:dyDescent="0.25">
      <c r="E504" s="270"/>
    </row>
    <row r="505" spans="5:5" s="165" customFormat="1" x14ac:dyDescent="0.25">
      <c r="E505" s="270"/>
    </row>
    <row r="506" spans="5:5" s="165" customFormat="1" x14ac:dyDescent="0.25">
      <c r="E506" s="270"/>
    </row>
    <row r="507" spans="5:5" s="165" customFormat="1" x14ac:dyDescent="0.25">
      <c r="E507" s="270"/>
    </row>
    <row r="508" spans="5:5" s="165" customFormat="1" x14ac:dyDescent="0.25">
      <c r="E508" s="270"/>
    </row>
    <row r="509" spans="5:5" s="165" customFormat="1" x14ac:dyDescent="0.25">
      <c r="E509" s="270"/>
    </row>
    <row r="510" spans="5:5" s="165" customFormat="1" x14ac:dyDescent="0.25">
      <c r="E510" s="270"/>
    </row>
    <row r="511" spans="5:5" s="165" customFormat="1" x14ac:dyDescent="0.25">
      <c r="E511" s="270"/>
    </row>
    <row r="512" spans="5:5" s="165" customFormat="1" x14ac:dyDescent="0.25">
      <c r="E512" s="270"/>
    </row>
    <row r="513" spans="5:5" s="165" customFormat="1" x14ac:dyDescent="0.25">
      <c r="E513" s="270"/>
    </row>
    <row r="514" spans="5:5" s="165" customFormat="1" x14ac:dyDescent="0.25">
      <c r="E514" s="270"/>
    </row>
    <row r="515" spans="5:5" s="165" customFormat="1" x14ac:dyDescent="0.25">
      <c r="E515" s="270"/>
    </row>
    <row r="516" spans="5:5" s="165" customFormat="1" x14ac:dyDescent="0.25">
      <c r="E516" s="270"/>
    </row>
    <row r="517" spans="5:5" s="165" customFormat="1" x14ac:dyDescent="0.25">
      <c r="E517" s="270"/>
    </row>
    <row r="518" spans="5:5" s="165" customFormat="1" x14ac:dyDescent="0.25">
      <c r="E518" s="270"/>
    </row>
    <row r="519" spans="5:5" s="165" customFormat="1" x14ac:dyDescent="0.25">
      <c r="E519" s="270"/>
    </row>
    <row r="520" spans="5:5" s="165" customFormat="1" x14ac:dyDescent="0.25">
      <c r="E520" s="270"/>
    </row>
    <row r="521" spans="5:5" s="165" customFormat="1" x14ac:dyDescent="0.25">
      <c r="E521" s="270"/>
    </row>
    <row r="522" spans="5:5" s="165" customFormat="1" x14ac:dyDescent="0.25">
      <c r="E522" s="270"/>
    </row>
    <row r="523" spans="5:5" s="165" customFormat="1" x14ac:dyDescent="0.25">
      <c r="E523" s="270"/>
    </row>
    <row r="524" spans="5:5" s="165" customFormat="1" x14ac:dyDescent="0.25">
      <c r="E524" s="270"/>
    </row>
    <row r="525" spans="5:5" s="165" customFormat="1" x14ac:dyDescent="0.25">
      <c r="E525" s="270"/>
    </row>
    <row r="526" spans="5:5" s="165" customFormat="1" x14ac:dyDescent="0.25">
      <c r="E526" s="270"/>
    </row>
    <row r="527" spans="5:5" s="165" customFormat="1" x14ac:dyDescent="0.25">
      <c r="E527" s="270"/>
    </row>
    <row r="528" spans="5:5" s="165" customFormat="1" x14ac:dyDescent="0.25">
      <c r="E528" s="270"/>
    </row>
    <row r="529" spans="5:5" s="165" customFormat="1" x14ac:dyDescent="0.25">
      <c r="E529" s="270"/>
    </row>
    <row r="530" spans="5:5" s="165" customFormat="1" x14ac:dyDescent="0.25">
      <c r="E530" s="270"/>
    </row>
    <row r="531" spans="5:5" s="165" customFormat="1" x14ac:dyDescent="0.25">
      <c r="E531" s="270"/>
    </row>
    <row r="532" spans="5:5" s="165" customFormat="1" x14ac:dyDescent="0.25">
      <c r="E532" s="270"/>
    </row>
    <row r="533" spans="5:5" s="165" customFormat="1" x14ac:dyDescent="0.25">
      <c r="E533" s="270"/>
    </row>
    <row r="534" spans="5:5" s="165" customFormat="1" x14ac:dyDescent="0.25">
      <c r="E534" s="270"/>
    </row>
    <row r="535" spans="5:5" s="165" customFormat="1" x14ac:dyDescent="0.25">
      <c r="E535" s="270"/>
    </row>
    <row r="536" spans="5:5" s="165" customFormat="1" x14ac:dyDescent="0.25">
      <c r="E536" s="270"/>
    </row>
    <row r="537" spans="5:5" s="165" customFormat="1" x14ac:dyDescent="0.25">
      <c r="E537" s="270"/>
    </row>
    <row r="538" spans="5:5" s="165" customFormat="1" x14ac:dyDescent="0.25">
      <c r="E538" s="270"/>
    </row>
    <row r="539" spans="5:5" s="165" customFormat="1" x14ac:dyDescent="0.25">
      <c r="E539" s="270"/>
    </row>
    <row r="540" spans="5:5" s="165" customFormat="1" x14ac:dyDescent="0.25">
      <c r="E540" s="270"/>
    </row>
    <row r="541" spans="5:5" s="165" customFormat="1" x14ac:dyDescent="0.25">
      <c r="E541" s="270"/>
    </row>
    <row r="542" spans="5:5" s="165" customFormat="1" x14ac:dyDescent="0.25">
      <c r="E542" s="270"/>
    </row>
    <row r="543" spans="5:5" s="165" customFormat="1" x14ac:dyDescent="0.25">
      <c r="E543" s="270"/>
    </row>
    <row r="544" spans="5:5" s="165" customFormat="1" x14ac:dyDescent="0.25">
      <c r="E544" s="270"/>
    </row>
    <row r="545" spans="5:5" s="165" customFormat="1" x14ac:dyDescent="0.25">
      <c r="E545" s="270"/>
    </row>
    <row r="546" spans="5:5" s="165" customFormat="1" x14ac:dyDescent="0.25">
      <c r="E546" s="270"/>
    </row>
    <row r="547" spans="5:5" s="165" customFormat="1" x14ac:dyDescent="0.25">
      <c r="E547" s="270"/>
    </row>
    <row r="548" spans="5:5" s="165" customFormat="1" x14ac:dyDescent="0.25">
      <c r="E548" s="270"/>
    </row>
    <row r="549" spans="5:5" s="165" customFormat="1" x14ac:dyDescent="0.25">
      <c r="E549" s="270"/>
    </row>
    <row r="550" spans="5:5" s="165" customFormat="1" x14ac:dyDescent="0.25">
      <c r="E550" s="270"/>
    </row>
    <row r="551" spans="5:5" s="165" customFormat="1" x14ac:dyDescent="0.25">
      <c r="E551" s="270"/>
    </row>
    <row r="552" spans="5:5" s="165" customFormat="1" x14ac:dyDescent="0.25">
      <c r="E552" s="270"/>
    </row>
    <row r="553" spans="5:5" s="165" customFormat="1" x14ac:dyDescent="0.25">
      <c r="E553" s="270"/>
    </row>
    <row r="554" spans="5:5" s="165" customFormat="1" x14ac:dyDescent="0.25">
      <c r="E554" s="270"/>
    </row>
    <row r="555" spans="5:5" s="165" customFormat="1" x14ac:dyDescent="0.25">
      <c r="E555" s="270"/>
    </row>
    <row r="556" spans="5:5" s="165" customFormat="1" x14ac:dyDescent="0.25">
      <c r="E556" s="270"/>
    </row>
    <row r="557" spans="5:5" s="165" customFormat="1" x14ac:dyDescent="0.25">
      <c r="E557" s="270"/>
    </row>
    <row r="558" spans="5:5" s="165" customFormat="1" x14ac:dyDescent="0.25">
      <c r="E558" s="270"/>
    </row>
    <row r="559" spans="5:5" s="165" customFormat="1" x14ac:dyDescent="0.25">
      <c r="E559" s="270"/>
    </row>
    <row r="560" spans="5:5" s="165" customFormat="1" x14ac:dyDescent="0.25">
      <c r="E560" s="270"/>
    </row>
    <row r="561" spans="5:5" s="165" customFormat="1" x14ac:dyDescent="0.25">
      <c r="E561" s="270"/>
    </row>
    <row r="562" spans="5:5" s="165" customFormat="1" x14ac:dyDescent="0.25">
      <c r="E562" s="270"/>
    </row>
    <row r="563" spans="5:5" s="165" customFormat="1" x14ac:dyDescent="0.25">
      <c r="E563" s="270"/>
    </row>
    <row r="564" spans="5:5" s="165" customFormat="1" x14ac:dyDescent="0.25">
      <c r="E564" s="270"/>
    </row>
    <row r="565" spans="5:5" s="165" customFormat="1" x14ac:dyDescent="0.25">
      <c r="E565" s="270"/>
    </row>
    <row r="566" spans="5:5" s="165" customFormat="1" x14ac:dyDescent="0.25">
      <c r="E566" s="270"/>
    </row>
    <row r="567" spans="5:5" s="165" customFormat="1" x14ac:dyDescent="0.25">
      <c r="E567" s="270"/>
    </row>
    <row r="568" spans="5:5" s="165" customFormat="1" x14ac:dyDescent="0.25">
      <c r="E568" s="270"/>
    </row>
    <row r="569" spans="5:5" s="165" customFormat="1" x14ac:dyDescent="0.25">
      <c r="E569" s="270"/>
    </row>
    <row r="570" spans="5:5" s="165" customFormat="1" x14ac:dyDescent="0.25">
      <c r="E570" s="270"/>
    </row>
    <row r="571" spans="5:5" s="165" customFormat="1" x14ac:dyDescent="0.25">
      <c r="E571" s="270"/>
    </row>
    <row r="572" spans="5:5" s="165" customFormat="1" x14ac:dyDescent="0.25">
      <c r="E572" s="270"/>
    </row>
    <row r="573" spans="5:5" s="165" customFormat="1" x14ac:dyDescent="0.25">
      <c r="E573" s="270"/>
    </row>
    <row r="574" spans="5:5" s="165" customFormat="1" x14ac:dyDescent="0.25">
      <c r="E574" s="270"/>
    </row>
    <row r="575" spans="5:5" s="165" customFormat="1" x14ac:dyDescent="0.25">
      <c r="E575" s="270"/>
    </row>
    <row r="576" spans="5:5" s="165" customFormat="1" x14ac:dyDescent="0.25">
      <c r="E576" s="270"/>
    </row>
    <row r="577" spans="5:5" s="165" customFormat="1" x14ac:dyDescent="0.25">
      <c r="E577" s="270"/>
    </row>
    <row r="578" spans="5:5" s="165" customFormat="1" x14ac:dyDescent="0.25">
      <c r="E578" s="270"/>
    </row>
    <row r="579" spans="5:5" s="165" customFormat="1" x14ac:dyDescent="0.25">
      <c r="E579" s="270"/>
    </row>
    <row r="580" spans="5:5" s="165" customFormat="1" x14ac:dyDescent="0.25">
      <c r="E580" s="270"/>
    </row>
    <row r="581" spans="5:5" s="165" customFormat="1" x14ac:dyDescent="0.25">
      <c r="E581" s="270"/>
    </row>
    <row r="582" spans="5:5" s="165" customFormat="1" x14ac:dyDescent="0.25">
      <c r="E582" s="270"/>
    </row>
    <row r="583" spans="5:5" s="165" customFormat="1" x14ac:dyDescent="0.25">
      <c r="E583" s="270"/>
    </row>
    <row r="584" spans="5:5" s="165" customFormat="1" x14ac:dyDescent="0.25">
      <c r="E584" s="270"/>
    </row>
    <row r="585" spans="5:5" s="165" customFormat="1" x14ac:dyDescent="0.25">
      <c r="E585" s="270"/>
    </row>
    <row r="586" spans="5:5" s="165" customFormat="1" x14ac:dyDescent="0.25">
      <c r="E586" s="270"/>
    </row>
    <row r="587" spans="5:5" s="165" customFormat="1" x14ac:dyDescent="0.25">
      <c r="E587" s="270"/>
    </row>
    <row r="588" spans="5:5" s="165" customFormat="1" x14ac:dyDescent="0.25">
      <c r="E588" s="270"/>
    </row>
    <row r="589" spans="5:5" s="165" customFormat="1" x14ac:dyDescent="0.25">
      <c r="E589" s="270"/>
    </row>
    <row r="590" spans="5:5" s="165" customFormat="1" x14ac:dyDescent="0.25">
      <c r="E590" s="270"/>
    </row>
    <row r="591" spans="5:5" s="165" customFormat="1" x14ac:dyDescent="0.25">
      <c r="E591" s="270"/>
    </row>
    <row r="592" spans="5:5" s="165" customFormat="1" x14ac:dyDescent="0.25">
      <c r="E592" s="270"/>
    </row>
    <row r="593" spans="5:5" s="165" customFormat="1" x14ac:dyDescent="0.25">
      <c r="E593" s="270"/>
    </row>
    <row r="594" spans="5:5" s="165" customFormat="1" x14ac:dyDescent="0.25">
      <c r="E594" s="270"/>
    </row>
    <row r="595" spans="5:5" s="165" customFormat="1" x14ac:dyDescent="0.25">
      <c r="E595" s="270"/>
    </row>
    <row r="596" spans="5:5" s="165" customFormat="1" x14ac:dyDescent="0.25">
      <c r="E596" s="270"/>
    </row>
    <row r="597" spans="5:5" s="165" customFormat="1" x14ac:dyDescent="0.25">
      <c r="E597" s="270"/>
    </row>
    <row r="598" spans="5:5" s="165" customFormat="1" x14ac:dyDescent="0.25">
      <c r="E598" s="270"/>
    </row>
    <row r="599" spans="5:5" s="165" customFormat="1" x14ac:dyDescent="0.25">
      <c r="E599" s="270"/>
    </row>
    <row r="600" spans="5:5" s="165" customFormat="1" x14ac:dyDescent="0.25">
      <c r="E600" s="270"/>
    </row>
    <row r="601" spans="5:5" s="165" customFormat="1" x14ac:dyDescent="0.25">
      <c r="E601" s="270"/>
    </row>
    <row r="602" spans="5:5" s="165" customFormat="1" x14ac:dyDescent="0.25">
      <c r="E602" s="270"/>
    </row>
    <row r="603" spans="5:5" s="165" customFormat="1" x14ac:dyDescent="0.25">
      <c r="E603" s="270"/>
    </row>
    <row r="604" spans="5:5" s="165" customFormat="1" x14ac:dyDescent="0.25">
      <c r="E604" s="270"/>
    </row>
    <row r="605" spans="5:5" s="165" customFormat="1" x14ac:dyDescent="0.25">
      <c r="E605" s="270"/>
    </row>
    <row r="606" spans="5:5" s="165" customFormat="1" x14ac:dyDescent="0.25">
      <c r="E606" s="270"/>
    </row>
    <row r="607" spans="5:5" s="165" customFormat="1" x14ac:dyDescent="0.25">
      <c r="E607" s="270"/>
    </row>
    <row r="608" spans="5:5" s="165" customFormat="1" x14ac:dyDescent="0.25">
      <c r="E608" s="270"/>
    </row>
    <row r="609" spans="5:5" s="165" customFormat="1" x14ac:dyDescent="0.25">
      <c r="E609" s="270"/>
    </row>
    <row r="610" spans="5:5" s="165" customFormat="1" x14ac:dyDescent="0.25">
      <c r="E610" s="270"/>
    </row>
    <row r="611" spans="5:5" s="165" customFormat="1" x14ac:dyDescent="0.25">
      <c r="E611" s="270"/>
    </row>
    <row r="612" spans="5:5" s="165" customFormat="1" x14ac:dyDescent="0.25">
      <c r="E612" s="270"/>
    </row>
    <row r="613" spans="5:5" s="165" customFormat="1" x14ac:dyDescent="0.25">
      <c r="E613" s="270"/>
    </row>
    <row r="614" spans="5:5" s="165" customFormat="1" x14ac:dyDescent="0.25">
      <c r="E614" s="270"/>
    </row>
    <row r="615" spans="5:5" s="165" customFormat="1" x14ac:dyDescent="0.25">
      <c r="E615" s="270"/>
    </row>
    <row r="616" spans="5:5" s="165" customFormat="1" x14ac:dyDescent="0.25">
      <c r="E616" s="270"/>
    </row>
    <row r="617" spans="5:5" s="165" customFormat="1" x14ac:dyDescent="0.25">
      <c r="E617" s="270"/>
    </row>
    <row r="618" spans="5:5" s="165" customFormat="1" x14ac:dyDescent="0.25">
      <c r="E618" s="270"/>
    </row>
    <row r="619" spans="5:5" s="165" customFormat="1" x14ac:dyDescent="0.25">
      <c r="E619" s="270"/>
    </row>
    <row r="620" spans="5:5" s="165" customFormat="1" x14ac:dyDescent="0.25">
      <c r="E620" s="270"/>
    </row>
    <row r="621" spans="5:5" s="165" customFormat="1" x14ac:dyDescent="0.25">
      <c r="E621" s="270"/>
    </row>
    <row r="622" spans="5:5" s="165" customFormat="1" x14ac:dyDescent="0.25">
      <c r="E622" s="270"/>
    </row>
    <row r="623" spans="5:5" s="165" customFormat="1" x14ac:dyDescent="0.25">
      <c r="E623" s="270"/>
    </row>
    <row r="624" spans="5:5" s="165" customFormat="1" x14ac:dyDescent="0.25">
      <c r="E624" s="270"/>
    </row>
    <row r="625" spans="5:5" s="165" customFormat="1" x14ac:dyDescent="0.25">
      <c r="E625" s="270"/>
    </row>
    <row r="626" spans="5:5" s="165" customFormat="1" x14ac:dyDescent="0.25">
      <c r="E626" s="270"/>
    </row>
    <row r="627" spans="5:5" s="165" customFormat="1" x14ac:dyDescent="0.25">
      <c r="E627" s="270"/>
    </row>
    <row r="628" spans="5:5" s="165" customFormat="1" x14ac:dyDescent="0.25">
      <c r="E628" s="270"/>
    </row>
    <row r="629" spans="5:5" s="165" customFormat="1" x14ac:dyDescent="0.25">
      <c r="E629" s="270"/>
    </row>
    <row r="630" spans="5:5" s="165" customFormat="1" x14ac:dyDescent="0.25">
      <c r="E630" s="270"/>
    </row>
    <row r="631" spans="5:5" s="165" customFormat="1" x14ac:dyDescent="0.25">
      <c r="E631" s="270"/>
    </row>
    <row r="632" spans="5:5" s="165" customFormat="1" x14ac:dyDescent="0.25">
      <c r="E632" s="270"/>
    </row>
    <row r="633" spans="5:5" s="165" customFormat="1" x14ac:dyDescent="0.25">
      <c r="E633" s="270"/>
    </row>
    <row r="634" spans="5:5" s="165" customFormat="1" x14ac:dyDescent="0.25">
      <c r="E634" s="270"/>
    </row>
    <row r="635" spans="5:5" s="165" customFormat="1" x14ac:dyDescent="0.25">
      <c r="E635" s="270"/>
    </row>
    <row r="636" spans="5:5" s="165" customFormat="1" x14ac:dyDescent="0.25">
      <c r="E636" s="270"/>
    </row>
    <row r="637" spans="5:5" s="165" customFormat="1" x14ac:dyDescent="0.25">
      <c r="E637" s="270"/>
    </row>
    <row r="638" spans="5:5" s="165" customFormat="1" x14ac:dyDescent="0.25">
      <c r="E638" s="270"/>
    </row>
    <row r="639" spans="5:5" s="165" customFormat="1" x14ac:dyDescent="0.25">
      <c r="E639" s="270"/>
    </row>
    <row r="640" spans="5:5" s="165" customFormat="1" x14ac:dyDescent="0.25">
      <c r="E640" s="270"/>
    </row>
    <row r="641" spans="5:5" s="165" customFormat="1" x14ac:dyDescent="0.25">
      <c r="E641" s="270"/>
    </row>
    <row r="642" spans="5:5" s="165" customFormat="1" x14ac:dyDescent="0.25">
      <c r="E642" s="270"/>
    </row>
    <row r="643" spans="5:5" s="165" customFormat="1" x14ac:dyDescent="0.25">
      <c r="E643" s="270"/>
    </row>
    <row r="644" spans="5:5" s="165" customFormat="1" x14ac:dyDescent="0.25">
      <c r="E644" s="270"/>
    </row>
    <row r="645" spans="5:5" s="165" customFormat="1" x14ac:dyDescent="0.25">
      <c r="E645" s="270"/>
    </row>
    <row r="646" spans="5:5" s="165" customFormat="1" x14ac:dyDescent="0.25">
      <c r="E646" s="270"/>
    </row>
    <row r="647" spans="5:5" s="165" customFormat="1" x14ac:dyDescent="0.25">
      <c r="E647" s="270"/>
    </row>
    <row r="648" spans="5:5" s="165" customFormat="1" x14ac:dyDescent="0.25">
      <c r="E648" s="270"/>
    </row>
    <row r="649" spans="5:5" s="165" customFormat="1" x14ac:dyDescent="0.25">
      <c r="E649" s="270"/>
    </row>
    <row r="650" spans="5:5" s="165" customFormat="1" x14ac:dyDescent="0.25">
      <c r="E650" s="270"/>
    </row>
    <row r="651" spans="5:5" s="165" customFormat="1" x14ac:dyDescent="0.25">
      <c r="E651" s="270"/>
    </row>
    <row r="652" spans="5:5" s="165" customFormat="1" x14ac:dyDescent="0.25">
      <c r="E652" s="270"/>
    </row>
    <row r="653" spans="5:5" s="165" customFormat="1" x14ac:dyDescent="0.25">
      <c r="E653" s="270"/>
    </row>
    <row r="654" spans="5:5" s="165" customFormat="1" x14ac:dyDescent="0.25">
      <c r="E654" s="270"/>
    </row>
    <row r="655" spans="5:5" s="165" customFormat="1" x14ac:dyDescent="0.25">
      <c r="E655" s="270"/>
    </row>
    <row r="656" spans="5:5" s="165" customFormat="1" x14ac:dyDescent="0.25">
      <c r="E656" s="270"/>
    </row>
    <row r="657" spans="5:5" s="165" customFormat="1" x14ac:dyDescent="0.25">
      <c r="E657" s="270"/>
    </row>
    <row r="658" spans="5:5" s="165" customFormat="1" x14ac:dyDescent="0.25">
      <c r="E658" s="270"/>
    </row>
    <row r="659" spans="5:5" s="165" customFormat="1" x14ac:dyDescent="0.25">
      <c r="E659" s="270"/>
    </row>
    <row r="660" spans="5:5" s="165" customFormat="1" x14ac:dyDescent="0.25">
      <c r="E660" s="270"/>
    </row>
    <row r="661" spans="5:5" s="165" customFormat="1" x14ac:dyDescent="0.25">
      <c r="E661" s="270"/>
    </row>
    <row r="662" spans="5:5" s="165" customFormat="1" x14ac:dyDescent="0.25">
      <c r="E662" s="270"/>
    </row>
    <row r="663" spans="5:5" s="165" customFormat="1" x14ac:dyDescent="0.25">
      <c r="E663" s="270"/>
    </row>
    <row r="664" spans="5:5" s="165" customFormat="1" x14ac:dyDescent="0.25">
      <c r="E664" s="270"/>
    </row>
    <row r="665" spans="5:5" s="165" customFormat="1" x14ac:dyDescent="0.25">
      <c r="E665" s="270"/>
    </row>
    <row r="666" spans="5:5" s="165" customFormat="1" x14ac:dyDescent="0.25">
      <c r="E666" s="270"/>
    </row>
    <row r="667" spans="5:5" s="165" customFormat="1" x14ac:dyDescent="0.25">
      <c r="E667" s="270"/>
    </row>
    <row r="668" spans="5:5" s="165" customFormat="1" x14ac:dyDescent="0.25">
      <c r="E668" s="270"/>
    </row>
    <row r="669" spans="5:5" s="165" customFormat="1" x14ac:dyDescent="0.25">
      <c r="E669" s="270"/>
    </row>
    <row r="670" spans="5:5" s="165" customFormat="1" x14ac:dyDescent="0.25">
      <c r="E670" s="270"/>
    </row>
    <row r="671" spans="5:5" s="165" customFormat="1" x14ac:dyDescent="0.25">
      <c r="E671" s="270"/>
    </row>
    <row r="672" spans="5:5" s="165" customFormat="1" x14ac:dyDescent="0.25">
      <c r="E672" s="270"/>
    </row>
    <row r="673" spans="5:5" s="165" customFormat="1" x14ac:dyDescent="0.25">
      <c r="E673" s="270"/>
    </row>
    <row r="674" spans="5:5" s="165" customFormat="1" x14ac:dyDescent="0.25">
      <c r="E674" s="270"/>
    </row>
    <row r="675" spans="5:5" s="165" customFormat="1" x14ac:dyDescent="0.25">
      <c r="E675" s="270"/>
    </row>
    <row r="676" spans="5:5" s="165" customFormat="1" x14ac:dyDescent="0.25">
      <c r="E676" s="270"/>
    </row>
    <row r="677" spans="5:5" s="165" customFormat="1" x14ac:dyDescent="0.25">
      <c r="E677" s="270"/>
    </row>
    <row r="678" spans="5:5" s="165" customFormat="1" x14ac:dyDescent="0.25">
      <c r="E678" s="270"/>
    </row>
    <row r="679" spans="5:5" s="165" customFormat="1" x14ac:dyDescent="0.25">
      <c r="E679" s="270"/>
    </row>
    <row r="680" spans="5:5" s="165" customFormat="1" x14ac:dyDescent="0.25">
      <c r="E680" s="270"/>
    </row>
    <row r="681" spans="5:5" s="165" customFormat="1" x14ac:dyDescent="0.25">
      <c r="E681" s="270"/>
    </row>
    <row r="682" spans="5:5" s="165" customFormat="1" x14ac:dyDescent="0.25">
      <c r="E682" s="270"/>
    </row>
    <row r="683" spans="5:5" s="165" customFormat="1" x14ac:dyDescent="0.25">
      <c r="E683" s="270"/>
    </row>
    <row r="684" spans="5:5" s="165" customFormat="1" x14ac:dyDescent="0.25">
      <c r="E684" s="270"/>
    </row>
    <row r="685" spans="5:5" s="165" customFormat="1" x14ac:dyDescent="0.25">
      <c r="E685" s="270"/>
    </row>
    <row r="686" spans="5:5" s="165" customFormat="1" x14ac:dyDescent="0.25">
      <c r="E686" s="270"/>
    </row>
    <row r="687" spans="5:5" s="165" customFormat="1" x14ac:dyDescent="0.25">
      <c r="E687" s="270"/>
    </row>
    <row r="688" spans="5:5" s="165" customFormat="1" x14ac:dyDescent="0.25">
      <c r="E688" s="270"/>
    </row>
    <row r="689" spans="5:5" s="165" customFormat="1" x14ac:dyDescent="0.25">
      <c r="E689" s="270"/>
    </row>
    <row r="690" spans="5:5" s="165" customFormat="1" x14ac:dyDescent="0.25">
      <c r="E690" s="270"/>
    </row>
    <row r="691" spans="5:5" s="165" customFormat="1" x14ac:dyDescent="0.25">
      <c r="E691" s="270"/>
    </row>
    <row r="692" spans="5:5" s="165" customFormat="1" x14ac:dyDescent="0.25">
      <c r="E692" s="270"/>
    </row>
    <row r="693" spans="5:5" s="165" customFormat="1" x14ac:dyDescent="0.25">
      <c r="E693" s="270"/>
    </row>
    <row r="694" spans="5:5" s="165" customFormat="1" x14ac:dyDescent="0.25">
      <c r="E694" s="270"/>
    </row>
    <row r="695" spans="5:5" s="165" customFormat="1" x14ac:dyDescent="0.25">
      <c r="E695" s="270"/>
    </row>
    <row r="696" spans="5:5" s="165" customFormat="1" x14ac:dyDescent="0.25">
      <c r="E696" s="270"/>
    </row>
    <row r="697" spans="5:5" s="165" customFormat="1" x14ac:dyDescent="0.25">
      <c r="E697" s="270"/>
    </row>
    <row r="698" spans="5:5" s="165" customFormat="1" x14ac:dyDescent="0.25">
      <c r="E698" s="270"/>
    </row>
    <row r="699" spans="5:5" s="165" customFormat="1" x14ac:dyDescent="0.25">
      <c r="E699" s="270"/>
    </row>
    <row r="700" spans="5:5" s="165" customFormat="1" x14ac:dyDescent="0.25">
      <c r="E700" s="270"/>
    </row>
    <row r="701" spans="5:5" s="165" customFormat="1" x14ac:dyDescent="0.25">
      <c r="E701" s="270"/>
    </row>
    <row r="702" spans="5:5" s="165" customFormat="1" x14ac:dyDescent="0.25">
      <c r="E702" s="270"/>
    </row>
    <row r="703" spans="5:5" s="165" customFormat="1" x14ac:dyDescent="0.25">
      <c r="E703" s="270"/>
    </row>
    <row r="704" spans="5:5" s="165" customFormat="1" x14ac:dyDescent="0.25">
      <c r="E704" s="270"/>
    </row>
    <row r="705" spans="5:5" s="165" customFormat="1" x14ac:dyDescent="0.25">
      <c r="E705" s="270"/>
    </row>
    <row r="706" spans="5:5" s="165" customFormat="1" x14ac:dyDescent="0.25">
      <c r="E706" s="270"/>
    </row>
    <row r="707" spans="5:5" s="165" customFormat="1" x14ac:dyDescent="0.25">
      <c r="E707" s="270"/>
    </row>
    <row r="708" spans="5:5" s="165" customFormat="1" x14ac:dyDescent="0.25">
      <c r="E708" s="270"/>
    </row>
    <row r="709" spans="5:5" s="165" customFormat="1" x14ac:dyDescent="0.25">
      <c r="E709" s="270"/>
    </row>
    <row r="710" spans="5:5" s="165" customFormat="1" x14ac:dyDescent="0.25">
      <c r="E710" s="270"/>
    </row>
    <row r="711" spans="5:5" s="165" customFormat="1" x14ac:dyDescent="0.25">
      <c r="E711" s="270"/>
    </row>
    <row r="712" spans="5:5" s="165" customFormat="1" x14ac:dyDescent="0.25">
      <c r="E712" s="270"/>
    </row>
    <row r="713" spans="5:5" s="165" customFormat="1" x14ac:dyDescent="0.25">
      <c r="E713" s="270"/>
    </row>
    <row r="714" spans="5:5" s="165" customFormat="1" x14ac:dyDescent="0.25">
      <c r="E714" s="270"/>
    </row>
    <row r="715" spans="5:5" s="165" customFormat="1" x14ac:dyDescent="0.25">
      <c r="E715" s="270"/>
    </row>
    <row r="716" spans="5:5" s="165" customFormat="1" x14ac:dyDescent="0.25">
      <c r="E716" s="270"/>
    </row>
    <row r="717" spans="5:5" s="165" customFormat="1" x14ac:dyDescent="0.25">
      <c r="E717" s="270"/>
    </row>
    <row r="718" spans="5:5" s="165" customFormat="1" x14ac:dyDescent="0.25">
      <c r="E718" s="270"/>
    </row>
    <row r="719" spans="5:5" s="165" customFormat="1" x14ac:dyDescent="0.25">
      <c r="E719" s="270"/>
    </row>
    <row r="720" spans="5:5" s="165" customFormat="1" x14ac:dyDescent="0.25">
      <c r="E720" s="270"/>
    </row>
    <row r="721" spans="5:5" s="165" customFormat="1" x14ac:dyDescent="0.25">
      <c r="E721" s="270"/>
    </row>
    <row r="722" spans="5:5" s="165" customFormat="1" x14ac:dyDescent="0.25">
      <c r="E722" s="270"/>
    </row>
    <row r="723" spans="5:5" s="165" customFormat="1" x14ac:dyDescent="0.25">
      <c r="E723" s="270"/>
    </row>
    <row r="724" spans="5:5" s="165" customFormat="1" x14ac:dyDescent="0.25">
      <c r="E724" s="270"/>
    </row>
    <row r="725" spans="5:5" s="165" customFormat="1" x14ac:dyDescent="0.25">
      <c r="E725" s="270"/>
    </row>
    <row r="726" spans="5:5" s="165" customFormat="1" x14ac:dyDescent="0.25">
      <c r="E726" s="270"/>
    </row>
    <row r="727" spans="5:5" s="165" customFormat="1" x14ac:dyDescent="0.25">
      <c r="E727" s="270"/>
    </row>
    <row r="728" spans="5:5" s="165" customFormat="1" x14ac:dyDescent="0.25">
      <c r="E728" s="270"/>
    </row>
    <row r="729" spans="5:5" s="165" customFormat="1" x14ac:dyDescent="0.25">
      <c r="E729" s="270"/>
    </row>
    <row r="730" spans="5:5" s="165" customFormat="1" x14ac:dyDescent="0.25">
      <c r="E730" s="270"/>
    </row>
    <row r="731" spans="5:5" s="165" customFormat="1" x14ac:dyDescent="0.25">
      <c r="E731" s="270"/>
    </row>
    <row r="732" spans="5:5" s="165" customFormat="1" x14ac:dyDescent="0.25">
      <c r="E732" s="270"/>
    </row>
    <row r="733" spans="5:5" s="165" customFormat="1" x14ac:dyDescent="0.25">
      <c r="E733" s="270"/>
    </row>
    <row r="734" spans="5:5" s="165" customFormat="1" x14ac:dyDescent="0.25">
      <c r="E734" s="270"/>
    </row>
    <row r="735" spans="5:5" s="165" customFormat="1" x14ac:dyDescent="0.25">
      <c r="E735" s="270"/>
    </row>
    <row r="736" spans="5:5" s="165" customFormat="1" x14ac:dyDescent="0.25">
      <c r="E736" s="270"/>
    </row>
    <row r="737" spans="5:5" s="165" customFormat="1" x14ac:dyDescent="0.25">
      <c r="E737" s="270"/>
    </row>
    <row r="738" spans="5:5" s="165" customFormat="1" x14ac:dyDescent="0.25">
      <c r="E738" s="270"/>
    </row>
    <row r="739" spans="5:5" s="165" customFormat="1" x14ac:dyDescent="0.25">
      <c r="E739" s="270"/>
    </row>
    <row r="740" spans="5:5" s="165" customFormat="1" x14ac:dyDescent="0.25">
      <c r="E740" s="270"/>
    </row>
    <row r="741" spans="5:5" s="165" customFormat="1" x14ac:dyDescent="0.25">
      <c r="E741" s="270"/>
    </row>
    <row r="742" spans="5:5" s="165" customFormat="1" x14ac:dyDescent="0.25">
      <c r="E742" s="270"/>
    </row>
    <row r="743" spans="5:5" s="165" customFormat="1" x14ac:dyDescent="0.25">
      <c r="E743" s="270"/>
    </row>
    <row r="744" spans="5:5" s="165" customFormat="1" x14ac:dyDescent="0.25">
      <c r="E744" s="270"/>
    </row>
    <row r="745" spans="5:5" s="165" customFormat="1" x14ac:dyDescent="0.25">
      <c r="E745" s="270"/>
    </row>
    <row r="746" spans="5:5" s="165" customFormat="1" x14ac:dyDescent="0.25">
      <c r="E746" s="270"/>
    </row>
    <row r="747" spans="5:5" s="165" customFormat="1" x14ac:dyDescent="0.25">
      <c r="E747" s="270"/>
    </row>
    <row r="748" spans="5:5" s="165" customFormat="1" x14ac:dyDescent="0.25">
      <c r="E748" s="270"/>
    </row>
    <row r="749" spans="5:5" s="165" customFormat="1" x14ac:dyDescent="0.25">
      <c r="E749" s="270"/>
    </row>
    <row r="750" spans="5:5" s="165" customFormat="1" x14ac:dyDescent="0.25">
      <c r="E750" s="270"/>
    </row>
    <row r="751" spans="5:5" s="165" customFormat="1" x14ac:dyDescent="0.25">
      <c r="E751" s="270"/>
    </row>
    <row r="752" spans="5:5" s="165" customFormat="1" x14ac:dyDescent="0.25">
      <c r="E752" s="270"/>
    </row>
    <row r="753" spans="5:5" s="165" customFormat="1" x14ac:dyDescent="0.25">
      <c r="E753" s="270"/>
    </row>
    <row r="754" spans="5:5" s="165" customFormat="1" x14ac:dyDescent="0.25">
      <c r="E754" s="270"/>
    </row>
    <row r="755" spans="5:5" s="165" customFormat="1" x14ac:dyDescent="0.25">
      <c r="E755" s="270"/>
    </row>
    <row r="756" spans="5:5" s="165" customFormat="1" x14ac:dyDescent="0.25">
      <c r="E756" s="270"/>
    </row>
    <row r="757" spans="5:5" s="165" customFormat="1" x14ac:dyDescent="0.25">
      <c r="E757" s="270"/>
    </row>
    <row r="758" spans="5:5" s="165" customFormat="1" x14ac:dyDescent="0.25">
      <c r="E758" s="270"/>
    </row>
    <row r="759" spans="5:5" s="165" customFormat="1" x14ac:dyDescent="0.25">
      <c r="E759" s="270"/>
    </row>
    <row r="760" spans="5:5" s="165" customFormat="1" x14ac:dyDescent="0.25">
      <c r="E760" s="270"/>
    </row>
    <row r="761" spans="5:5" s="165" customFormat="1" x14ac:dyDescent="0.25">
      <c r="E761" s="270"/>
    </row>
    <row r="762" spans="5:5" s="165" customFormat="1" x14ac:dyDescent="0.25">
      <c r="E762" s="270"/>
    </row>
    <row r="763" spans="5:5" s="165" customFormat="1" x14ac:dyDescent="0.25">
      <c r="E763" s="270"/>
    </row>
    <row r="764" spans="5:5" s="165" customFormat="1" x14ac:dyDescent="0.25">
      <c r="E764" s="270"/>
    </row>
    <row r="765" spans="5:5" s="165" customFormat="1" x14ac:dyDescent="0.25">
      <c r="E765" s="270"/>
    </row>
    <row r="766" spans="5:5" s="165" customFormat="1" x14ac:dyDescent="0.25">
      <c r="E766" s="270"/>
    </row>
    <row r="767" spans="5:5" s="165" customFormat="1" x14ac:dyDescent="0.25">
      <c r="E767" s="270"/>
    </row>
    <row r="768" spans="5:5" s="165" customFormat="1" x14ac:dyDescent="0.25">
      <c r="E768" s="270"/>
    </row>
    <row r="769" spans="5:5" s="165" customFormat="1" x14ac:dyDescent="0.25">
      <c r="E769" s="270"/>
    </row>
    <row r="770" spans="5:5" s="165" customFormat="1" x14ac:dyDescent="0.25">
      <c r="E770" s="270"/>
    </row>
    <row r="771" spans="5:5" s="165" customFormat="1" x14ac:dyDescent="0.25">
      <c r="E771" s="270"/>
    </row>
    <row r="772" spans="5:5" s="165" customFormat="1" x14ac:dyDescent="0.25">
      <c r="E772" s="270"/>
    </row>
    <row r="773" spans="5:5" s="165" customFormat="1" x14ac:dyDescent="0.25">
      <c r="E773" s="270"/>
    </row>
    <row r="774" spans="5:5" s="165" customFormat="1" x14ac:dyDescent="0.25">
      <c r="E774" s="270"/>
    </row>
    <row r="775" spans="5:5" s="165" customFormat="1" x14ac:dyDescent="0.25">
      <c r="E775" s="270"/>
    </row>
    <row r="776" spans="5:5" s="165" customFormat="1" x14ac:dyDescent="0.25">
      <c r="E776" s="270"/>
    </row>
    <row r="777" spans="5:5" s="165" customFormat="1" x14ac:dyDescent="0.25">
      <c r="E777" s="270"/>
    </row>
  </sheetData>
  <autoFilter ref="A14:AJ127"/>
  <mergeCells count="4">
    <mergeCell ref="E6:T6"/>
    <mergeCell ref="C132:T132"/>
    <mergeCell ref="C133:T133"/>
    <mergeCell ref="C134:T1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75"/>
  <sheetViews>
    <sheetView zoomScale="70" zoomScaleNormal="70" workbookViewId="0">
      <selection activeCell="C1" sqref="C1:T134"/>
    </sheetView>
  </sheetViews>
  <sheetFormatPr baseColWidth="10" defaultColWidth="76.85546875" defaultRowHeight="15" x14ac:dyDescent="0.25"/>
  <cols>
    <col min="1" max="1" width="7.28515625" style="165" customWidth="1"/>
    <col min="2" max="2" width="6.28515625" style="2" bestFit="1" customWidth="1"/>
    <col min="3" max="3" width="51" style="2" customWidth="1"/>
    <col min="4" max="4" width="20.7109375" style="2" customWidth="1"/>
    <col min="5" max="5" width="44.5703125" style="12" bestFit="1" customWidth="1"/>
    <col min="6" max="6" width="37.140625" style="2" bestFit="1" customWidth="1"/>
    <col min="7" max="7" width="24.5703125" style="2" bestFit="1" customWidth="1"/>
    <col min="8" max="8" width="24.85546875" style="2" bestFit="1" customWidth="1"/>
    <col min="9" max="9" width="23.140625" style="2" bestFit="1" customWidth="1"/>
    <col min="10" max="18" width="22.7109375" style="2" hidden="1" customWidth="1"/>
    <col min="19" max="19" width="25.42578125" style="2" bestFit="1" customWidth="1"/>
    <col min="20" max="20" width="28.570312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65" width="11.42578125" style="165" customWidth="1"/>
    <col min="66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65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65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65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65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65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65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65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65" s="165" customFormat="1" ht="27.75" customHeight="1" x14ac:dyDescent="0.45">
      <c r="A8" s="176"/>
      <c r="B8" s="176"/>
      <c r="C8" s="187" t="s">
        <v>158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65" s="165" customFormat="1" ht="27.75" customHeight="1" x14ac:dyDescent="0.45">
      <c r="A9" s="176"/>
      <c r="B9" s="176"/>
      <c r="C9" s="187" t="s">
        <v>159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65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65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65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65" ht="57" customHeight="1" thickBot="1" x14ac:dyDescent="0.3">
      <c r="A13" s="194"/>
      <c r="B13" s="244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6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7" t="s">
        <v>18</v>
      </c>
      <c r="P13" s="97" t="s">
        <v>19</v>
      </c>
      <c r="Q13" s="98" t="s">
        <v>20</v>
      </c>
      <c r="R13" s="94" t="s">
        <v>21</v>
      </c>
      <c r="S13" s="94" t="s">
        <v>22</v>
      </c>
      <c r="T13" s="94" t="s">
        <v>23</v>
      </c>
    </row>
    <row r="14" spans="1:65" s="7" customFormat="1" ht="30" customHeight="1" thickBot="1" x14ac:dyDescent="0.3">
      <c r="A14" s="196"/>
      <c r="B14" s="260"/>
      <c r="C14" s="99" t="s">
        <v>24</v>
      </c>
      <c r="D14" s="100"/>
      <c r="E14" s="101" t="s">
        <v>25</v>
      </c>
      <c r="F14" s="102" t="s">
        <v>25</v>
      </c>
      <c r="G14" s="198" t="s">
        <v>26</v>
      </c>
      <c r="H14" s="198" t="s">
        <v>26</v>
      </c>
      <c r="I14" s="198" t="s">
        <v>26</v>
      </c>
      <c r="J14" s="104" t="s">
        <v>26</v>
      </c>
      <c r="K14" s="103" t="s">
        <v>26</v>
      </c>
      <c r="L14" s="103" t="s">
        <v>26</v>
      </c>
      <c r="M14" s="103" t="s">
        <v>26</v>
      </c>
      <c r="N14" s="103" t="s">
        <v>26</v>
      </c>
      <c r="O14" s="103" t="s">
        <v>26</v>
      </c>
      <c r="P14" s="103" t="s">
        <v>26</v>
      </c>
      <c r="Q14" s="103" t="s">
        <v>26</v>
      </c>
      <c r="R14" s="103" t="s">
        <v>26</v>
      </c>
      <c r="S14" s="103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</row>
    <row r="15" spans="1:65" s="7" customFormat="1" ht="18.75" hidden="1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0</v>
      </c>
      <c r="F15" s="108">
        <f>+S15</f>
        <v>0</v>
      </c>
      <c r="G15" s="109"/>
      <c r="H15" s="109"/>
      <c r="I15" s="109"/>
      <c r="J15" s="110"/>
      <c r="K15" s="109"/>
      <c r="L15" s="109"/>
      <c r="M15" s="109"/>
      <c r="N15" s="109"/>
      <c r="O15" s="109"/>
      <c r="P15" s="109"/>
      <c r="Q15" s="109"/>
      <c r="R15" s="109"/>
      <c r="S15" s="111">
        <f t="shared" ref="S15:S79" si="0">SUM(G15:R15)</f>
        <v>0</v>
      </c>
      <c r="T15" s="111">
        <f t="shared" ref="T15:T79" si="1"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</row>
    <row r="16" spans="1:65" s="7" customFormat="1" ht="18.75" hidden="1" thickBot="1" x14ac:dyDescent="0.3">
      <c r="A16" s="197"/>
      <c r="B16" s="112">
        <v>2</v>
      </c>
      <c r="C16" s="94" t="s">
        <v>32</v>
      </c>
      <c r="D16" s="106" t="s">
        <v>31</v>
      </c>
      <c r="E16" s="113"/>
      <c r="F16" s="114"/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si="1"/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</row>
    <row r="17" spans="1:65" s="7" customFormat="1" ht="18.75" hidden="1" thickBot="1" x14ac:dyDescent="0.3">
      <c r="A17" s="197"/>
      <c r="B17" s="112">
        <v>3</v>
      </c>
      <c r="C17" s="94" t="s">
        <v>33</v>
      </c>
      <c r="D17" s="106" t="s">
        <v>31</v>
      </c>
      <c r="E17" s="118"/>
      <c r="F17" s="114"/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1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</row>
    <row r="18" spans="1:65" s="7" customFormat="1" ht="18.75" hidden="1" thickBot="1" x14ac:dyDescent="0.3">
      <c r="A18" s="197"/>
      <c r="B18" s="112">
        <v>2</v>
      </c>
      <c r="C18" s="94" t="s">
        <v>34</v>
      </c>
      <c r="D18" s="106" t="s">
        <v>31</v>
      </c>
      <c r="E18" s="113"/>
      <c r="F18" s="114"/>
      <c r="G18" s="115"/>
      <c r="H18" s="115"/>
      <c r="I18" s="115"/>
      <c r="J18" s="116"/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0</v>
      </c>
      <c r="T18" s="111">
        <f t="shared" si="1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</row>
    <row r="19" spans="1:65" s="7" customFormat="1" ht="18.75" hidden="1" thickBot="1" x14ac:dyDescent="0.3">
      <c r="A19" s="197"/>
      <c r="B19" s="112">
        <v>3</v>
      </c>
      <c r="C19" s="94" t="s">
        <v>35</v>
      </c>
      <c r="D19" s="106" t="s">
        <v>31</v>
      </c>
      <c r="E19" s="113"/>
      <c r="F19" s="114"/>
      <c r="G19" s="115"/>
      <c r="H19" s="115"/>
      <c r="I19" s="115"/>
      <c r="J19" s="116"/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0</v>
      </c>
      <c r="T19" s="111">
        <f t="shared" si="1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</row>
    <row r="20" spans="1:65" s="7" customFormat="1" ht="18.75" thickBot="1" x14ac:dyDescent="0.3">
      <c r="A20" s="197"/>
      <c r="B20" s="112"/>
      <c r="C20" s="94" t="s">
        <v>207</v>
      </c>
      <c r="D20" s="106"/>
      <c r="E20" s="113"/>
      <c r="F20" s="114"/>
      <c r="G20" s="115"/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</row>
    <row r="21" spans="1:65" s="7" customFormat="1" ht="18.75" hidden="1" thickBot="1" x14ac:dyDescent="0.3">
      <c r="A21" s="197"/>
      <c r="B21" s="112">
        <v>5</v>
      </c>
      <c r="C21" s="94" t="s">
        <v>36</v>
      </c>
      <c r="D21" s="106" t="s">
        <v>31</v>
      </c>
      <c r="E21" s="113"/>
      <c r="F21" s="114"/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</row>
    <row r="22" spans="1:65" s="7" customFormat="1" ht="18.75" hidden="1" thickBot="1" x14ac:dyDescent="0.3">
      <c r="A22" s="197"/>
      <c r="B22" s="112">
        <v>4</v>
      </c>
      <c r="C22" s="94" t="s">
        <v>37</v>
      </c>
      <c r="D22" s="106" t="s">
        <v>31</v>
      </c>
      <c r="E22" s="113"/>
      <c r="F22" s="114"/>
      <c r="G22" s="115"/>
      <c r="H22" s="115"/>
      <c r="I22" s="115"/>
      <c r="J22" s="116"/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0</v>
      </c>
      <c r="T22" s="111">
        <f t="shared" si="1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</row>
    <row r="23" spans="1:65" s="7" customFormat="1" ht="18.75" hidden="1" thickBot="1" x14ac:dyDescent="0.3">
      <c r="A23" s="197"/>
      <c r="B23" s="112">
        <v>7</v>
      </c>
      <c r="C23" s="94" t="s">
        <v>38</v>
      </c>
      <c r="D23" s="106" t="s">
        <v>31</v>
      </c>
      <c r="E23" s="113"/>
      <c r="F23" s="114"/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</row>
    <row r="24" spans="1:65" s="7" customFormat="1" ht="18.75" hidden="1" thickBot="1" x14ac:dyDescent="0.3">
      <c r="A24" s="197"/>
      <c r="B24" s="112">
        <v>5</v>
      </c>
      <c r="C24" s="94" t="s">
        <v>39</v>
      </c>
      <c r="D24" s="106" t="s">
        <v>31</v>
      </c>
      <c r="E24" s="113"/>
      <c r="F24" s="114"/>
      <c r="G24" s="115"/>
      <c r="H24" s="115"/>
      <c r="I24" s="115"/>
      <c r="J24" s="116"/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0</v>
      </c>
      <c r="T24" s="111">
        <f t="shared" si="1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</row>
    <row r="25" spans="1:65" s="7" customFormat="1" ht="21" hidden="1" thickBot="1" x14ac:dyDescent="0.35">
      <c r="A25" s="197"/>
      <c r="B25" s="112">
        <v>6</v>
      </c>
      <c r="C25" s="94" t="s">
        <v>40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</row>
    <row r="26" spans="1:65" s="7" customFormat="1" ht="21" hidden="1" thickBot="1" x14ac:dyDescent="0.35">
      <c r="A26" s="197"/>
      <c r="B26" s="112">
        <v>7</v>
      </c>
      <c r="C26" s="94" t="s">
        <v>41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</row>
    <row r="27" spans="1:65" s="7" customFormat="1" ht="18.75" hidden="1" thickBot="1" x14ac:dyDescent="0.3">
      <c r="A27" s="197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</row>
    <row r="28" spans="1:65" s="7" customFormat="1" ht="18.75" hidden="1" thickBot="1" x14ac:dyDescent="0.3">
      <c r="A28" s="197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</row>
    <row r="29" spans="1:65" s="7" customFormat="1" ht="18.75" hidden="1" thickBot="1" x14ac:dyDescent="0.3">
      <c r="A29" s="197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</row>
    <row r="30" spans="1:65" s="7" customFormat="1" ht="18.75" hidden="1" thickBot="1" x14ac:dyDescent="0.3">
      <c r="A30" s="197"/>
      <c r="B30" s="112">
        <v>12</v>
      </c>
      <c r="C30" s="94" t="s">
        <v>45</v>
      </c>
      <c r="D30" s="106"/>
      <c r="E30" s="113"/>
      <c r="F30" s="114"/>
      <c r="G30" s="115"/>
      <c r="H30" s="115"/>
      <c r="I30" s="115"/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0</v>
      </c>
      <c r="T30" s="111">
        <f t="shared" si="1"/>
        <v>0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</row>
    <row r="31" spans="1:65" s="7" customFormat="1" ht="18.75" hidden="1" thickBot="1" x14ac:dyDescent="0.3">
      <c r="A31" s="197"/>
      <c r="B31" s="112">
        <v>8</v>
      </c>
      <c r="C31" s="94" t="s">
        <v>46</v>
      </c>
      <c r="D31" s="106"/>
      <c r="E31" s="113"/>
      <c r="F31" s="114"/>
      <c r="G31" s="115"/>
      <c r="H31" s="115"/>
      <c r="I31" s="115"/>
      <c r="J31" s="116"/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0</v>
      </c>
      <c r="T31" s="111">
        <f t="shared" si="1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</row>
    <row r="32" spans="1:65" s="7" customFormat="1" ht="36.75" hidden="1" thickBot="1" x14ac:dyDescent="0.3">
      <c r="A32" s="197"/>
      <c r="B32" s="112">
        <v>7</v>
      </c>
      <c r="C32" s="94" t="s">
        <v>47</v>
      </c>
      <c r="D32" s="106" t="s">
        <v>31</v>
      </c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</row>
    <row r="33" spans="1:65" s="7" customFormat="1" ht="36.75" hidden="1" thickBot="1" x14ac:dyDescent="0.3">
      <c r="A33" s="197"/>
      <c r="B33" s="112">
        <v>9</v>
      </c>
      <c r="C33" s="94" t="s">
        <v>48</v>
      </c>
      <c r="D33" s="106" t="s">
        <v>31</v>
      </c>
      <c r="E33" s="113"/>
      <c r="F33" s="114"/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1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</row>
    <row r="34" spans="1:65" s="7" customFormat="1" ht="36.75" hidden="1" thickBot="1" x14ac:dyDescent="0.3">
      <c r="A34" s="197"/>
      <c r="B34" s="112">
        <v>10</v>
      </c>
      <c r="C34" s="94" t="s">
        <v>49</v>
      </c>
      <c r="D34" s="106" t="s">
        <v>31</v>
      </c>
      <c r="E34" s="113"/>
      <c r="F34" s="114"/>
      <c r="G34" s="115"/>
      <c r="H34" s="115"/>
      <c r="I34" s="115"/>
      <c r="J34" s="116"/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0</v>
      </c>
      <c r="T34" s="111">
        <f t="shared" si="1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</row>
    <row r="35" spans="1:65" s="7" customFormat="1" ht="18.75" hidden="1" thickBot="1" x14ac:dyDescent="0.3">
      <c r="A35" s="197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</row>
    <row r="36" spans="1:65" s="8" customFormat="1" ht="36.75" hidden="1" thickBot="1" x14ac:dyDescent="0.3">
      <c r="A36" s="197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</row>
    <row r="37" spans="1:65" s="9" customFormat="1" ht="18.75" hidden="1" thickBot="1" x14ac:dyDescent="0.3">
      <c r="A37" s="197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</row>
    <row r="38" spans="1:65" s="9" customFormat="1" ht="18.75" hidden="1" thickBot="1" x14ac:dyDescent="0.3">
      <c r="A38" s="197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</row>
    <row r="39" spans="1:65" s="7" customFormat="1" ht="18.75" hidden="1" thickBot="1" x14ac:dyDescent="0.3">
      <c r="A39" s="197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1"/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</row>
    <row r="40" spans="1:65" s="7" customFormat="1" ht="18.75" hidden="1" thickBot="1" x14ac:dyDescent="0.3">
      <c r="A40" s="197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</row>
    <row r="41" spans="1:65" s="10" customFormat="1" ht="18.75" hidden="1" thickBot="1" x14ac:dyDescent="0.3">
      <c r="A41" s="197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1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</row>
    <row r="42" spans="1:65" s="10" customFormat="1" ht="18.75" hidden="1" thickBot="1" x14ac:dyDescent="0.3">
      <c r="A42" s="197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</row>
    <row r="43" spans="1:65" s="10" customFormat="1" ht="18.75" hidden="1" thickBot="1" x14ac:dyDescent="0.3">
      <c r="A43" s="197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</row>
    <row r="44" spans="1:65" s="10" customFormat="1" ht="18.75" hidden="1" thickBot="1" x14ac:dyDescent="0.3">
      <c r="A44" s="197"/>
      <c r="B44" s="112">
        <v>24</v>
      </c>
      <c r="C44" s="94" t="s">
        <v>59</v>
      </c>
      <c r="D44" s="106"/>
      <c r="E44" s="113"/>
      <c r="F44" s="114"/>
      <c r="G44" s="115"/>
      <c r="H44" s="115"/>
      <c r="I44" s="115"/>
      <c r="J44" s="116"/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0</v>
      </c>
      <c r="T44" s="111">
        <f t="shared" si="1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</row>
    <row r="45" spans="1:65" s="10" customFormat="1" ht="18.75" hidden="1" thickBot="1" x14ac:dyDescent="0.3">
      <c r="A45" s="197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</row>
    <row r="46" spans="1:65" s="10" customFormat="1" ht="18.75" hidden="1" thickBot="1" x14ac:dyDescent="0.3">
      <c r="A46" s="197"/>
      <c r="B46" s="112">
        <v>14</v>
      </c>
      <c r="C46" s="94" t="s">
        <v>61</v>
      </c>
      <c r="D46" s="106"/>
      <c r="E46" s="120"/>
      <c r="F46" s="114"/>
      <c r="G46" s="115"/>
      <c r="H46" s="115"/>
      <c r="I46" s="115"/>
      <c r="J46" s="116"/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0</v>
      </c>
      <c r="T46" s="111">
        <f t="shared" si="1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</row>
    <row r="47" spans="1:65" s="10" customFormat="1" ht="18.75" hidden="1" thickBot="1" x14ac:dyDescent="0.3">
      <c r="A47" s="197"/>
      <c r="B47" s="112">
        <v>15</v>
      </c>
      <c r="C47" s="94" t="s">
        <v>62</v>
      </c>
      <c r="D47" s="106"/>
      <c r="E47" s="120"/>
      <c r="F47" s="114"/>
      <c r="G47" s="115"/>
      <c r="H47" s="115"/>
      <c r="I47" s="115"/>
      <c r="J47" s="116"/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0</v>
      </c>
      <c r="T47" s="111">
        <f t="shared" si="1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</row>
    <row r="48" spans="1:65" s="10" customFormat="1" ht="18.75" hidden="1" thickBot="1" x14ac:dyDescent="0.3">
      <c r="A48" s="197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</row>
    <row r="49" spans="1:65" s="10" customFormat="1" ht="18.75" hidden="1" thickBot="1" x14ac:dyDescent="0.3">
      <c r="A49" s="197"/>
      <c r="B49" s="112">
        <v>16</v>
      </c>
      <c r="C49" s="94" t="s">
        <v>64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</row>
    <row r="50" spans="1:65" s="10" customFormat="1" ht="18.75" hidden="1" thickBot="1" x14ac:dyDescent="0.3">
      <c r="A50" s="197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</row>
    <row r="51" spans="1:65" s="10" customFormat="1" ht="36.75" hidden="1" thickBot="1" x14ac:dyDescent="0.3">
      <c r="A51" s="197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</row>
    <row r="52" spans="1:65" s="10" customFormat="1" ht="18.75" hidden="1" thickBot="1" x14ac:dyDescent="0.3">
      <c r="A52" s="197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</row>
    <row r="53" spans="1:65" s="10" customFormat="1" ht="36.75" hidden="1" thickBot="1" x14ac:dyDescent="0.3">
      <c r="A53" s="197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</row>
    <row r="54" spans="1:65" s="10" customFormat="1" ht="18.75" hidden="1" thickBot="1" x14ac:dyDescent="0.3">
      <c r="A54" s="197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</row>
    <row r="55" spans="1:65" s="10" customFormat="1" ht="18.75" hidden="1" thickBot="1" x14ac:dyDescent="0.3">
      <c r="A55" s="197"/>
      <c r="B55" s="112">
        <v>18</v>
      </c>
      <c r="C55" s="94" t="s">
        <v>70</v>
      </c>
      <c r="D55" s="106"/>
      <c r="E55" s="122"/>
      <c r="F55" s="114"/>
      <c r="G55" s="115"/>
      <c r="H55" s="115"/>
      <c r="I55" s="115"/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0</v>
      </c>
      <c r="T55" s="111">
        <f t="shared" si="1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</row>
    <row r="56" spans="1:65" s="10" customFormat="1" ht="18.75" hidden="1" thickBot="1" x14ac:dyDescent="0.3">
      <c r="A56" s="197"/>
      <c r="B56" s="112">
        <v>19</v>
      </c>
      <c r="C56" s="94" t="s">
        <v>71</v>
      </c>
      <c r="D56" s="106"/>
      <c r="E56" s="113"/>
      <c r="F56" s="114"/>
      <c r="G56" s="115"/>
      <c r="H56" s="115"/>
      <c r="I56" s="115"/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0</v>
      </c>
      <c r="T56" s="111">
        <f t="shared" si="1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</row>
    <row r="57" spans="1:65" s="10" customFormat="1" ht="36.75" hidden="1" thickBot="1" x14ac:dyDescent="0.3">
      <c r="A57" s="197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</row>
    <row r="58" spans="1:65" s="10" customFormat="1" ht="18.75" hidden="1" thickBot="1" x14ac:dyDescent="0.3">
      <c r="A58" s="197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</row>
    <row r="59" spans="1:65" s="10" customFormat="1" ht="18.75" hidden="1" thickBot="1" x14ac:dyDescent="0.3">
      <c r="A59" s="197"/>
      <c r="B59" s="112">
        <v>21</v>
      </c>
      <c r="C59" s="94" t="s">
        <v>74</v>
      </c>
      <c r="D59" s="106"/>
      <c r="E59" s="121"/>
      <c r="F59" s="114"/>
      <c r="G59" s="115"/>
      <c r="H59" s="115"/>
      <c r="I59" s="115"/>
      <c r="J59" s="116"/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0</v>
      </c>
      <c r="T59" s="111">
        <f t="shared" si="1"/>
        <v>0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</row>
    <row r="60" spans="1:65" s="10" customFormat="1" ht="18.75" hidden="1" thickBot="1" x14ac:dyDescent="0.3">
      <c r="A60" s="197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</row>
    <row r="61" spans="1:65" s="10" customFormat="1" ht="18.75" thickBot="1" x14ac:dyDescent="0.3">
      <c r="A61" s="197"/>
      <c r="B61" s="112">
        <v>23</v>
      </c>
      <c r="C61" s="94" t="s">
        <v>76</v>
      </c>
      <c r="D61" s="106">
        <v>1529</v>
      </c>
      <c r="E61" s="123">
        <v>6113030</v>
      </c>
      <c r="F61" s="114">
        <f>+I61</f>
        <v>4279121</v>
      </c>
      <c r="G61" s="115"/>
      <c r="H61" s="115"/>
      <c r="I61" s="115">
        <v>4279121</v>
      </c>
      <c r="J61" s="116"/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4279121</v>
      </c>
      <c r="T61" s="111">
        <f t="shared" si="1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</row>
    <row r="62" spans="1:65" s="10" customFormat="1" ht="18.75" hidden="1" thickBot="1" x14ac:dyDescent="0.3">
      <c r="A62" s="197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1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</row>
    <row r="63" spans="1:65" s="10" customFormat="1" ht="36.75" hidden="1" thickBot="1" x14ac:dyDescent="0.3">
      <c r="A63" s="197"/>
      <c r="B63" s="112"/>
      <c r="C63" s="94" t="s">
        <v>78</v>
      </c>
      <c r="D63" s="106"/>
      <c r="E63" s="123"/>
      <c r="F63" s="114"/>
      <c r="G63" s="115"/>
      <c r="H63" s="115"/>
      <c r="I63" s="115"/>
      <c r="J63" s="116"/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0</v>
      </c>
      <c r="T63" s="111">
        <f t="shared" si="1"/>
        <v>0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</row>
    <row r="64" spans="1:65" s="10" customFormat="1" ht="18.75" hidden="1" thickBot="1" x14ac:dyDescent="0.3">
      <c r="A64" s="197"/>
      <c r="B64" s="112">
        <v>25</v>
      </c>
      <c r="C64" s="94" t="s">
        <v>79</v>
      </c>
      <c r="D64" s="106"/>
      <c r="E64" s="123"/>
      <c r="F64" s="114"/>
      <c r="G64" s="115"/>
      <c r="H64" s="115"/>
      <c r="I64" s="115"/>
      <c r="J64" s="116"/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0</v>
      </c>
      <c r="T64" s="111">
        <f t="shared" si="1"/>
        <v>0</v>
      </c>
      <c r="U64" s="171"/>
      <c r="V64" s="167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</row>
    <row r="65" spans="1:65" s="10" customFormat="1" ht="18.75" thickBot="1" x14ac:dyDescent="0.3">
      <c r="A65" s="197"/>
      <c r="B65" s="112">
        <v>26</v>
      </c>
      <c r="C65" s="94" t="s">
        <v>80</v>
      </c>
      <c r="D65" s="106">
        <v>1530</v>
      </c>
      <c r="E65" s="122">
        <v>2385200</v>
      </c>
      <c r="F65" s="114">
        <f>+I65</f>
        <v>1669640</v>
      </c>
      <c r="G65" s="115"/>
      <c r="H65" s="115"/>
      <c r="I65" s="115">
        <v>1669640</v>
      </c>
      <c r="J65" s="116"/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1669640</v>
      </c>
      <c r="T65" s="111">
        <f t="shared" si="1"/>
        <v>0</v>
      </c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</row>
    <row r="66" spans="1:65" s="10" customFormat="1" ht="18.75" hidden="1" thickBot="1" x14ac:dyDescent="0.3">
      <c r="A66" s="197"/>
      <c r="B66" s="112">
        <v>43</v>
      </c>
      <c r="C66" s="94" t="s">
        <v>81</v>
      </c>
      <c r="D66" s="106"/>
      <c r="E66" s="120"/>
      <c r="F66" s="114"/>
      <c r="G66" s="115"/>
      <c r="H66" s="115"/>
      <c r="I66" s="115"/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0</v>
      </c>
      <c r="T66" s="111">
        <f t="shared" si="1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</row>
    <row r="67" spans="1:65" s="10" customFormat="1" ht="18.75" hidden="1" thickBot="1" x14ac:dyDescent="0.3">
      <c r="A67" s="197"/>
      <c r="B67" s="112">
        <v>44</v>
      </c>
      <c r="C67" s="94" t="s">
        <v>82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</row>
    <row r="68" spans="1:65" s="10" customFormat="1" ht="18.75" hidden="1" thickBot="1" x14ac:dyDescent="0.3">
      <c r="A68" s="197"/>
      <c r="B68" s="112">
        <v>27</v>
      </c>
      <c r="C68" s="94" t="s">
        <v>83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</row>
    <row r="69" spans="1:65" s="10" customFormat="1" ht="18.75" hidden="1" thickBot="1" x14ac:dyDescent="0.3">
      <c r="A69" s="197"/>
      <c r="B69" s="112">
        <v>28</v>
      </c>
      <c r="C69" s="94" t="s">
        <v>84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</row>
    <row r="70" spans="1:65" s="10" customFormat="1" ht="18.75" hidden="1" thickBot="1" x14ac:dyDescent="0.3">
      <c r="A70" s="197"/>
      <c r="B70" s="112">
        <v>29</v>
      </c>
      <c r="C70" s="94" t="s">
        <v>85</v>
      </c>
      <c r="D70" s="106"/>
      <c r="E70" s="113"/>
      <c r="F70" s="114"/>
      <c r="G70" s="115"/>
      <c r="H70" s="115"/>
      <c r="I70" s="115"/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0</v>
      </c>
      <c r="T70" s="111">
        <f t="shared" si="1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</row>
    <row r="71" spans="1:65" s="10" customFormat="1" ht="18.75" hidden="1" thickBot="1" x14ac:dyDescent="0.3">
      <c r="A71" s="197"/>
      <c r="B71" s="112">
        <v>48</v>
      </c>
      <c r="C71" s="94" t="s">
        <v>86</v>
      </c>
      <c r="D71" s="106"/>
      <c r="E71" s="113"/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1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</row>
    <row r="72" spans="1:65" s="10" customFormat="1" ht="18.75" hidden="1" thickBot="1" x14ac:dyDescent="0.3">
      <c r="A72" s="197"/>
      <c r="B72" s="112">
        <v>30</v>
      </c>
      <c r="C72" s="94" t="s">
        <v>87</v>
      </c>
      <c r="D72" s="106"/>
      <c r="E72" s="113"/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</row>
    <row r="73" spans="1:65" s="10" customFormat="1" ht="18.75" hidden="1" thickBot="1" x14ac:dyDescent="0.3">
      <c r="A73" s="197"/>
      <c r="B73" s="112">
        <v>50</v>
      </c>
      <c r="C73" s="94" t="s">
        <v>88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1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</row>
    <row r="74" spans="1:65" s="10" customFormat="1" ht="18.75" hidden="1" thickBot="1" x14ac:dyDescent="0.3">
      <c r="A74" s="197"/>
      <c r="B74" s="112">
        <v>31</v>
      </c>
      <c r="C74" s="94" t="s">
        <v>89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</row>
    <row r="75" spans="1:65" s="10" customFormat="1" ht="36.75" hidden="1" thickBot="1" x14ac:dyDescent="0.3">
      <c r="A75" s="197"/>
      <c r="B75" s="112"/>
      <c r="C75" s="94" t="s">
        <v>90</v>
      </c>
      <c r="D75" s="106"/>
      <c r="E75" s="113"/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</row>
    <row r="76" spans="1:65" s="10" customFormat="1" ht="36.75" hidden="1" thickBot="1" x14ac:dyDescent="0.3">
      <c r="A76" s="197"/>
      <c r="B76" s="112">
        <v>32</v>
      </c>
      <c r="C76" s="94" t="s">
        <v>91</v>
      </c>
      <c r="D76" s="106"/>
      <c r="E76" s="113"/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1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</row>
    <row r="77" spans="1:65" s="10" customFormat="1" ht="36.75" hidden="1" thickBot="1" x14ac:dyDescent="0.3">
      <c r="A77" s="197"/>
      <c r="B77" s="112">
        <v>33</v>
      </c>
      <c r="C77" s="94" t="s">
        <v>92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</row>
    <row r="78" spans="1:65" s="10" customFormat="1" ht="18.75" hidden="1" thickBot="1" x14ac:dyDescent="0.3">
      <c r="A78" s="197"/>
      <c r="B78" s="112">
        <v>53</v>
      </c>
      <c r="C78" s="94" t="s">
        <v>93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</row>
    <row r="79" spans="1:65" s="10" customFormat="1" ht="18.75" thickBot="1" x14ac:dyDescent="0.3">
      <c r="A79" s="197"/>
      <c r="B79" s="112">
        <v>34</v>
      </c>
      <c r="C79" s="94" t="s">
        <v>94</v>
      </c>
      <c r="D79" s="106">
        <v>1533</v>
      </c>
      <c r="E79" s="113">
        <v>28490287</v>
      </c>
      <c r="F79" s="114">
        <v>19943201</v>
      </c>
      <c r="G79" s="115"/>
      <c r="H79" s="115"/>
      <c r="I79" s="115">
        <v>19943201</v>
      </c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19943201</v>
      </c>
      <c r="T79" s="111">
        <f t="shared" si="1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</row>
    <row r="80" spans="1:65" s="10" customFormat="1" ht="18.75" hidden="1" thickBot="1" x14ac:dyDescent="0.3">
      <c r="A80" s="197"/>
      <c r="B80" s="112">
        <v>35</v>
      </c>
      <c r="C80" s="94" t="s">
        <v>95</v>
      </c>
      <c r="D80" s="106"/>
      <c r="E80" s="113"/>
      <c r="F80" s="114"/>
      <c r="G80" s="115"/>
      <c r="H80" s="115"/>
      <c r="I80" s="115"/>
      <c r="J80" s="116"/>
      <c r="K80" s="115"/>
      <c r="L80" s="115"/>
      <c r="M80" s="115"/>
      <c r="N80" s="115"/>
      <c r="O80" s="115"/>
      <c r="P80" s="115"/>
      <c r="Q80" s="115"/>
      <c r="R80" s="115"/>
      <c r="S80" s="117">
        <f t="shared" ref="S80:S110" si="2">SUM(G80:R80)</f>
        <v>0</v>
      </c>
      <c r="T80" s="111">
        <f t="shared" ref="T80:T110" si="3">+F80-S80</f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</row>
    <row r="81" spans="1:65" s="10" customFormat="1" ht="18.75" hidden="1" thickBot="1" x14ac:dyDescent="0.3">
      <c r="A81" s="197"/>
      <c r="B81" s="112">
        <v>36</v>
      </c>
      <c r="C81" s="94" t="s">
        <v>96</v>
      </c>
      <c r="D81" s="106"/>
      <c r="E81" s="113"/>
      <c r="F81" s="114"/>
      <c r="G81" s="115"/>
      <c r="H81" s="115"/>
      <c r="I81" s="115"/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si="2"/>
        <v>0</v>
      </c>
      <c r="T81" s="111">
        <f t="shared" si="3"/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</row>
    <row r="82" spans="1:65" s="10" customFormat="1" ht="18.75" hidden="1" thickBot="1" x14ac:dyDescent="0.3">
      <c r="A82" s="197"/>
      <c r="B82" s="112">
        <v>27</v>
      </c>
      <c r="C82" s="94" t="s">
        <v>97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2"/>
        <v>0</v>
      </c>
      <c r="T82" s="111">
        <f t="shared" si="3"/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</row>
    <row r="83" spans="1:65" s="10" customFormat="1" ht="36.75" hidden="1" thickBot="1" x14ac:dyDescent="0.3">
      <c r="A83" s="197"/>
      <c r="B83" s="112">
        <v>37</v>
      </c>
      <c r="C83" s="94" t="s">
        <v>98</v>
      </c>
      <c r="D83" s="106"/>
      <c r="E83" s="113"/>
      <c r="F83" s="114"/>
      <c r="G83" s="115"/>
      <c r="H83" s="115"/>
      <c r="I83" s="115"/>
      <c r="J83" s="116"/>
      <c r="K83" s="115"/>
      <c r="L83" s="115"/>
      <c r="M83" s="115"/>
      <c r="N83" s="115"/>
      <c r="O83" s="115"/>
      <c r="P83" s="115"/>
      <c r="Q83" s="115"/>
      <c r="R83" s="115"/>
      <c r="S83" s="117">
        <f t="shared" si="2"/>
        <v>0</v>
      </c>
      <c r="T83" s="111">
        <f t="shared" si="3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</row>
    <row r="84" spans="1:65" s="10" customFormat="1" ht="36.75" hidden="1" thickBot="1" x14ac:dyDescent="0.3">
      <c r="A84" s="197"/>
      <c r="B84" s="112">
        <v>38</v>
      </c>
      <c r="C84" s="94" t="s">
        <v>99</v>
      </c>
      <c r="D84" s="106"/>
      <c r="E84" s="113"/>
      <c r="F84" s="114"/>
      <c r="G84" s="115"/>
      <c r="H84" s="115"/>
      <c r="I84" s="115"/>
      <c r="J84" s="116"/>
      <c r="K84" s="115"/>
      <c r="L84" s="115"/>
      <c r="M84" s="115"/>
      <c r="N84" s="115"/>
      <c r="O84" s="115"/>
      <c r="P84" s="115"/>
      <c r="Q84" s="115"/>
      <c r="R84" s="115"/>
      <c r="S84" s="117">
        <f t="shared" si="2"/>
        <v>0</v>
      </c>
      <c r="T84" s="111">
        <f t="shared" si="3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</row>
    <row r="85" spans="1:65" s="10" customFormat="1" ht="18.75" hidden="1" thickBot="1" x14ac:dyDescent="0.3">
      <c r="A85" s="197"/>
      <c r="B85" s="112"/>
      <c r="C85" s="94" t="s">
        <v>100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2"/>
        <v>0</v>
      </c>
      <c r="T85" s="111">
        <f t="shared" si="3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</row>
    <row r="86" spans="1:65" s="10" customFormat="1" ht="18.75" hidden="1" thickBot="1" x14ac:dyDescent="0.3">
      <c r="A86" s="197"/>
      <c r="B86" s="112">
        <v>59</v>
      </c>
      <c r="C86" s="94" t="s">
        <v>101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2"/>
        <v>0</v>
      </c>
      <c r="T86" s="111">
        <f t="shared" si="3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</row>
    <row r="87" spans="1:65" s="10" customFormat="1" ht="18.75" hidden="1" thickBot="1" x14ac:dyDescent="0.3">
      <c r="A87" s="197"/>
      <c r="B87" s="112">
        <v>60</v>
      </c>
      <c r="C87" s="94" t="s">
        <v>102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2"/>
        <v>0</v>
      </c>
      <c r="T87" s="111">
        <f t="shared" si="3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</row>
    <row r="88" spans="1:65" s="10" customFormat="1" ht="18.75" hidden="1" thickBot="1" x14ac:dyDescent="0.3">
      <c r="A88" s="197"/>
      <c r="B88" s="112">
        <v>39</v>
      </c>
      <c r="C88" s="94" t="s">
        <v>103</v>
      </c>
      <c r="D88" s="106"/>
      <c r="E88" s="113"/>
      <c r="F88" s="114"/>
      <c r="G88" s="115"/>
      <c r="H88" s="115"/>
      <c r="I88" s="115"/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2"/>
        <v>0</v>
      </c>
      <c r="T88" s="111">
        <f t="shared" si="3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</row>
    <row r="89" spans="1:65" s="10" customFormat="1" ht="18.75" hidden="1" thickBot="1" x14ac:dyDescent="0.3">
      <c r="A89" s="197"/>
      <c r="B89" s="112">
        <v>40</v>
      </c>
      <c r="C89" s="94" t="s">
        <v>104</v>
      </c>
      <c r="D89" s="106"/>
      <c r="E89" s="113"/>
      <c r="F89" s="114"/>
      <c r="G89" s="115"/>
      <c r="H89" s="115"/>
      <c r="I89" s="115"/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2"/>
        <v>0</v>
      </c>
      <c r="T89" s="111">
        <f t="shared" si="3"/>
        <v>0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</row>
    <row r="90" spans="1:65" s="10" customFormat="1" ht="36.75" hidden="1" thickBot="1" x14ac:dyDescent="0.3">
      <c r="A90" s="197"/>
      <c r="B90" s="112">
        <v>41</v>
      </c>
      <c r="C90" s="94" t="s">
        <v>105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2"/>
        <v>0</v>
      </c>
      <c r="T90" s="111">
        <f t="shared" si="3"/>
        <v>0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</row>
    <row r="91" spans="1:65" s="10" customFormat="1" ht="18.75" hidden="1" thickBot="1" x14ac:dyDescent="0.3">
      <c r="A91" s="197"/>
      <c r="B91" s="112">
        <v>42</v>
      </c>
      <c r="C91" s="94" t="s">
        <v>106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2"/>
        <v>0</v>
      </c>
      <c r="T91" s="111">
        <f t="shared" si="3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</row>
    <row r="92" spans="1:65" s="10" customFormat="1" ht="36.75" hidden="1" thickBot="1" x14ac:dyDescent="0.3">
      <c r="A92" s="197"/>
      <c r="B92" s="112">
        <v>31</v>
      </c>
      <c r="C92" s="94" t="s">
        <v>107</v>
      </c>
      <c r="D92" s="106"/>
      <c r="E92" s="113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2"/>
        <v>0</v>
      </c>
      <c r="T92" s="111">
        <f t="shared" si="3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</row>
    <row r="93" spans="1:65" s="10" customFormat="1" ht="18.75" hidden="1" thickBot="1" x14ac:dyDescent="0.3">
      <c r="A93" s="197"/>
      <c r="B93" s="112">
        <v>43</v>
      </c>
      <c r="C93" s="94" t="s">
        <v>108</v>
      </c>
      <c r="D93" s="106"/>
      <c r="E93" s="125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2"/>
        <v>0</v>
      </c>
      <c r="T93" s="111">
        <f t="shared" si="3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</row>
    <row r="94" spans="1:65" s="10" customFormat="1" ht="36.75" hidden="1" thickBot="1" x14ac:dyDescent="0.3">
      <c r="A94" s="197"/>
      <c r="B94" s="112">
        <v>32</v>
      </c>
      <c r="C94" s="94" t="s">
        <v>109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2"/>
        <v>0</v>
      </c>
      <c r="T94" s="111">
        <f t="shared" si="3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</row>
    <row r="95" spans="1:65" s="10" customFormat="1" ht="36.75" hidden="1" thickBot="1" x14ac:dyDescent="0.3">
      <c r="A95" s="197"/>
      <c r="B95" s="112">
        <v>33</v>
      </c>
      <c r="C95" s="94" t="s">
        <v>110</v>
      </c>
      <c r="D95" s="106"/>
      <c r="E95" s="113"/>
      <c r="F95" s="114"/>
      <c r="G95" s="115"/>
      <c r="H95" s="115"/>
      <c r="I95" s="115"/>
      <c r="J95" s="116"/>
      <c r="K95" s="115"/>
      <c r="L95" s="115"/>
      <c r="M95" s="115"/>
      <c r="N95" s="115"/>
      <c r="O95" s="115"/>
      <c r="P95" s="115"/>
      <c r="Q95" s="115"/>
      <c r="R95" s="115"/>
      <c r="S95" s="117">
        <f t="shared" si="2"/>
        <v>0</v>
      </c>
      <c r="T95" s="111">
        <f t="shared" si="3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</row>
    <row r="96" spans="1:65" s="10" customFormat="1" ht="18.75" hidden="1" thickBot="1" x14ac:dyDescent="0.3">
      <c r="A96" s="197"/>
      <c r="B96" s="112">
        <v>67</v>
      </c>
      <c r="C96" s="94" t="s">
        <v>111</v>
      </c>
      <c r="D96" s="106"/>
      <c r="E96" s="113"/>
      <c r="F96" s="114"/>
      <c r="G96" s="115"/>
      <c r="H96" s="115"/>
      <c r="I96" s="115"/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2"/>
        <v>0</v>
      </c>
      <c r="T96" s="111">
        <f t="shared" si="3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</row>
    <row r="97" spans="1:65" s="10" customFormat="1" ht="18.75" hidden="1" thickBot="1" x14ac:dyDescent="0.3">
      <c r="A97" s="197"/>
      <c r="B97" s="112">
        <v>68</v>
      </c>
      <c r="C97" s="94" t="s">
        <v>112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2"/>
        <v>0</v>
      </c>
      <c r="T97" s="111">
        <f t="shared" si="3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</row>
    <row r="98" spans="1:65" s="10" customFormat="1" ht="36.75" hidden="1" thickBot="1" x14ac:dyDescent="0.3">
      <c r="A98" s="197"/>
      <c r="B98" s="112">
        <v>44</v>
      </c>
      <c r="C98" s="94" t="s">
        <v>113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2"/>
        <v>0</v>
      </c>
      <c r="T98" s="111">
        <f t="shared" si="3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</row>
    <row r="99" spans="1:65" s="10" customFormat="1" ht="18.75" hidden="1" thickBot="1" x14ac:dyDescent="0.3">
      <c r="A99" s="197"/>
      <c r="B99" s="112">
        <v>45</v>
      </c>
      <c r="C99" s="94" t="s">
        <v>114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2"/>
        <v>0</v>
      </c>
      <c r="T99" s="111">
        <f t="shared" si="3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</row>
    <row r="100" spans="1:65" s="10" customFormat="1" ht="36.75" hidden="1" thickBot="1" x14ac:dyDescent="0.3">
      <c r="A100" s="197"/>
      <c r="B100" s="112">
        <v>71</v>
      </c>
      <c r="C100" s="94" t="s">
        <v>115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2"/>
        <v>0</v>
      </c>
      <c r="T100" s="111">
        <f t="shared" si="3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</row>
    <row r="101" spans="1:65" s="10" customFormat="1" ht="18.75" hidden="1" thickBot="1" x14ac:dyDescent="0.3">
      <c r="A101" s="197"/>
      <c r="B101" s="112">
        <v>72</v>
      </c>
      <c r="C101" s="94" t="s">
        <v>116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2"/>
        <v>0</v>
      </c>
      <c r="T101" s="111">
        <f t="shared" si="3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</row>
    <row r="102" spans="1:65" s="10" customFormat="1" ht="18.75" hidden="1" thickBot="1" x14ac:dyDescent="0.3">
      <c r="A102" s="197"/>
      <c r="B102" s="112">
        <v>73</v>
      </c>
      <c r="C102" s="94" t="s">
        <v>117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2"/>
        <v>0</v>
      </c>
      <c r="T102" s="111">
        <f t="shared" si="3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</row>
    <row r="103" spans="1:65" s="10" customFormat="1" ht="36.75" hidden="1" thickBot="1" x14ac:dyDescent="0.3">
      <c r="A103" s="197"/>
      <c r="B103" s="112">
        <v>33</v>
      </c>
      <c r="C103" s="94" t="s">
        <v>118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2"/>
        <v>0</v>
      </c>
      <c r="T103" s="111">
        <f t="shared" si="3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</row>
    <row r="104" spans="1:65" s="10" customFormat="1" ht="36.75" hidden="1" thickBot="1" x14ac:dyDescent="0.3">
      <c r="A104" s="197"/>
      <c r="B104" s="112">
        <v>46</v>
      </c>
      <c r="C104" s="94" t="s">
        <v>119</v>
      </c>
      <c r="D104" s="106"/>
      <c r="E104" s="113"/>
      <c r="F104" s="114"/>
      <c r="G104" s="115"/>
      <c r="H104" s="115"/>
      <c r="I104" s="115"/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2"/>
        <v>0</v>
      </c>
      <c r="T104" s="111">
        <f t="shared" si="3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</row>
    <row r="105" spans="1:65" s="10" customFormat="1" ht="36.75" thickBot="1" x14ac:dyDescent="0.3">
      <c r="A105" s="197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</row>
    <row r="106" spans="1:65" s="10" customFormat="1" ht="18.75" hidden="1" thickBot="1" x14ac:dyDescent="0.3">
      <c r="A106" s="197"/>
      <c r="B106" s="112">
        <v>47</v>
      </c>
      <c r="C106" s="94" t="s">
        <v>120</v>
      </c>
      <c r="D106" s="106"/>
      <c r="E106" s="113"/>
      <c r="F106" s="114"/>
      <c r="G106" s="115"/>
      <c r="H106" s="115"/>
      <c r="I106" s="115"/>
      <c r="J106" s="116"/>
      <c r="K106" s="115"/>
      <c r="L106" s="115"/>
      <c r="M106" s="115"/>
      <c r="N106" s="115"/>
      <c r="O106" s="115"/>
      <c r="P106" s="115"/>
      <c r="Q106" s="115"/>
      <c r="R106" s="115"/>
      <c r="S106" s="117">
        <f t="shared" si="2"/>
        <v>0</v>
      </c>
      <c r="T106" s="111">
        <f t="shared" si="3"/>
        <v>0</v>
      </c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</row>
    <row r="107" spans="1:65" s="10" customFormat="1" ht="36.75" thickBot="1" x14ac:dyDescent="0.3">
      <c r="A107" s="197"/>
      <c r="B107" s="112"/>
      <c r="C107" s="94" t="s">
        <v>206</v>
      </c>
      <c r="D107" s="106"/>
      <c r="E107" s="113"/>
      <c r="F107" s="114"/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/>
      <c r="T107" s="111"/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</row>
    <row r="108" spans="1:65" s="10" customFormat="1" ht="36.75" hidden="1" thickBot="1" x14ac:dyDescent="0.3">
      <c r="A108" s="197"/>
      <c r="B108" s="112">
        <v>76</v>
      </c>
      <c r="C108" s="94" t="s">
        <v>121</v>
      </c>
      <c r="D108" s="106" t="s">
        <v>31</v>
      </c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2"/>
        <v>0</v>
      </c>
      <c r="T108" s="111">
        <f t="shared" si="3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</row>
    <row r="109" spans="1:65" s="10" customFormat="1" ht="18.75" hidden="1" thickBot="1" x14ac:dyDescent="0.3">
      <c r="A109" s="197"/>
      <c r="B109" s="112">
        <v>77</v>
      </c>
      <c r="C109" s="94" t="s">
        <v>122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2"/>
        <v>0</v>
      </c>
      <c r="T109" s="111">
        <f t="shared" si="3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</row>
    <row r="110" spans="1:65" s="10" customFormat="1" ht="36.75" hidden="1" thickBot="1" x14ac:dyDescent="0.3">
      <c r="A110" s="197"/>
      <c r="B110" s="112">
        <v>48</v>
      </c>
      <c r="C110" s="94" t="s">
        <v>123</v>
      </c>
      <c r="D110" s="106" t="s">
        <v>31</v>
      </c>
      <c r="E110" s="113"/>
      <c r="F110" s="114"/>
      <c r="G110" s="115"/>
      <c r="H110" s="115"/>
      <c r="I110" s="115"/>
      <c r="J110" s="116"/>
      <c r="K110" s="115"/>
      <c r="L110" s="115"/>
      <c r="M110" s="115"/>
      <c r="N110" s="115"/>
      <c r="O110" s="115"/>
      <c r="P110" s="115"/>
      <c r="Q110" s="115"/>
      <c r="R110" s="115"/>
      <c r="S110" s="117">
        <f t="shared" si="2"/>
        <v>0</v>
      </c>
      <c r="T110" s="111">
        <f t="shared" si="3"/>
        <v>0</v>
      </c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</row>
    <row r="111" spans="1:65" s="10" customFormat="1" ht="18.75" hidden="1" thickBot="1" x14ac:dyDescent="0.3">
      <c r="A111" s="197"/>
      <c r="B111" s="112"/>
      <c r="C111" s="94" t="s">
        <v>124</v>
      </c>
      <c r="D111" s="106"/>
      <c r="E111" s="113"/>
      <c r="F111" s="114"/>
      <c r="G111" s="115"/>
      <c r="H111" s="115"/>
      <c r="I111" s="115"/>
      <c r="J111" s="116"/>
      <c r="K111" s="115"/>
      <c r="L111" s="115"/>
      <c r="M111" s="115"/>
      <c r="N111" s="115"/>
      <c r="O111" s="115"/>
      <c r="P111" s="115"/>
      <c r="Q111" s="115"/>
      <c r="R111" s="115"/>
      <c r="S111" s="117"/>
      <c r="T111" s="111"/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</row>
    <row r="112" spans="1:65" s="10" customFormat="1" ht="36.75" hidden="1" thickBot="1" x14ac:dyDescent="0.3">
      <c r="A112" s="197"/>
      <c r="B112" s="112"/>
      <c r="C112" s="94" t="s">
        <v>125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</row>
    <row r="113" spans="1:65" s="10" customFormat="1" ht="18.75" hidden="1" thickBot="1" x14ac:dyDescent="0.3">
      <c r="A113" s="197"/>
      <c r="B113" s="112"/>
      <c r="C113" s="94" t="s">
        <v>126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</row>
    <row r="114" spans="1:65" s="10" customFormat="1" ht="36.75" hidden="1" thickBot="1" x14ac:dyDescent="0.3">
      <c r="A114" s="197"/>
      <c r="B114" s="112"/>
      <c r="C114" s="94" t="s">
        <v>127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</row>
    <row r="115" spans="1:65" s="10" customFormat="1" ht="36.75" hidden="1" thickBot="1" x14ac:dyDescent="0.3">
      <c r="A115" s="197"/>
      <c r="B115" s="112"/>
      <c r="C115" s="94" t="s">
        <v>128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</row>
    <row r="116" spans="1:65" s="10" customFormat="1" ht="36.75" hidden="1" thickBot="1" x14ac:dyDescent="0.3">
      <c r="A116" s="197"/>
      <c r="B116" s="112"/>
      <c r="C116" s="94" t="s">
        <v>129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</row>
    <row r="117" spans="1:65" s="10" customFormat="1" ht="18.75" hidden="1" thickBot="1" x14ac:dyDescent="0.3">
      <c r="A117" s="197"/>
      <c r="B117" s="112"/>
      <c r="C117" s="94" t="s">
        <v>130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</row>
    <row r="118" spans="1:65" s="10" customFormat="1" ht="36.75" hidden="1" thickBot="1" x14ac:dyDescent="0.3">
      <c r="A118" s="197"/>
      <c r="B118" s="112"/>
      <c r="C118" s="94" t="s">
        <v>131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</row>
    <row r="119" spans="1:65" s="10" customFormat="1" ht="36.75" hidden="1" thickBot="1" x14ac:dyDescent="0.3">
      <c r="A119" s="197"/>
      <c r="B119" s="112"/>
      <c r="C119" s="94" t="s">
        <v>132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</row>
    <row r="120" spans="1:65" s="10" customFormat="1" ht="18.75" hidden="1" thickBot="1" x14ac:dyDescent="0.3">
      <c r="A120" s="197"/>
      <c r="B120" s="112"/>
      <c r="C120" s="94" t="s">
        <v>133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</row>
    <row r="121" spans="1:65" s="11" customFormat="1" ht="36.75" hidden="1" thickBot="1" x14ac:dyDescent="0.3">
      <c r="A121" s="197"/>
      <c r="B121" s="112"/>
      <c r="C121" s="94" t="s">
        <v>134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</row>
    <row r="122" spans="1:65" s="10" customFormat="1" ht="36.75" hidden="1" thickBot="1" x14ac:dyDescent="0.3">
      <c r="A122" s="197"/>
      <c r="B122" s="112"/>
      <c r="C122" s="94" t="s">
        <v>135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</row>
    <row r="123" spans="1:65" s="10" customFormat="1" ht="18.75" hidden="1" thickBot="1" x14ac:dyDescent="0.3">
      <c r="A123" s="197"/>
      <c r="B123" s="112"/>
      <c r="C123" s="94" t="s">
        <v>136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</row>
    <row r="124" spans="1:65" s="10" customFormat="1" ht="18.75" hidden="1" thickBot="1" x14ac:dyDescent="0.3">
      <c r="A124" s="197"/>
      <c r="B124" s="112">
        <v>38</v>
      </c>
      <c r="C124" s="94" t="s">
        <v>137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>
        <f>SUM(G124:R124)</f>
        <v>0</v>
      </c>
      <c r="T124" s="117">
        <f>+F124-S124</f>
        <v>0</v>
      </c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</row>
    <row r="125" spans="1:65" s="10" customFormat="1" ht="18.75" hidden="1" thickBot="1" x14ac:dyDescent="0.3">
      <c r="A125" s="170"/>
      <c r="B125" s="112"/>
      <c r="C125" s="94"/>
      <c r="D125" s="106"/>
      <c r="E125" s="113"/>
      <c r="F125" s="114"/>
      <c r="G125" s="115"/>
      <c r="H125" s="115"/>
      <c r="I125" s="115"/>
      <c r="J125" s="116"/>
      <c r="K125" s="115"/>
      <c r="L125" s="115"/>
      <c r="M125" s="115"/>
      <c r="N125" s="115"/>
      <c r="O125" s="115"/>
      <c r="P125" s="115"/>
      <c r="Q125" s="115"/>
      <c r="R125" s="115"/>
      <c r="S125" s="117">
        <f>SUM(G125:R125)</f>
        <v>0</v>
      </c>
      <c r="T125" s="117">
        <f>+F125-S125</f>
        <v>0</v>
      </c>
      <c r="U125" s="171"/>
      <c r="V125" s="167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4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</row>
    <row r="126" spans="1:65" s="10" customFormat="1" ht="18.75" thickBot="1" x14ac:dyDescent="0.3">
      <c r="A126" s="170"/>
      <c r="B126" s="260"/>
      <c r="C126" s="131" t="s">
        <v>183</v>
      </c>
      <c r="D126" s="132"/>
      <c r="E126" s="133">
        <f t="shared" ref="E126:T126" si="4">SUM(E15:E125)</f>
        <v>36988517</v>
      </c>
      <c r="F126" s="134">
        <f t="shared" si="4"/>
        <v>25891962</v>
      </c>
      <c r="G126" s="135">
        <f t="shared" si="4"/>
        <v>0</v>
      </c>
      <c r="H126" s="135">
        <f t="shared" si="4"/>
        <v>0</v>
      </c>
      <c r="I126" s="135">
        <f t="shared" si="4"/>
        <v>25891962</v>
      </c>
      <c r="J126" s="135">
        <f t="shared" si="4"/>
        <v>0</v>
      </c>
      <c r="K126" s="135">
        <f t="shared" si="4"/>
        <v>0</v>
      </c>
      <c r="L126" s="135">
        <f t="shared" si="4"/>
        <v>0</v>
      </c>
      <c r="M126" s="135">
        <f t="shared" si="4"/>
        <v>0</v>
      </c>
      <c r="N126" s="135">
        <f t="shared" si="4"/>
        <v>0</v>
      </c>
      <c r="O126" s="135">
        <f t="shared" si="4"/>
        <v>0</v>
      </c>
      <c r="P126" s="135">
        <f t="shared" si="4"/>
        <v>0</v>
      </c>
      <c r="Q126" s="135">
        <f t="shared" si="4"/>
        <v>0</v>
      </c>
      <c r="R126" s="135">
        <f t="shared" si="4"/>
        <v>0</v>
      </c>
      <c r="S126" s="135">
        <f t="shared" si="4"/>
        <v>25891962</v>
      </c>
      <c r="T126" s="135">
        <f t="shared" si="4"/>
        <v>0</v>
      </c>
      <c r="U126" s="171"/>
      <c r="V126" s="167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4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</row>
    <row r="127" spans="1:65" s="170" customFormat="1" ht="21.75" customHeight="1" x14ac:dyDescent="0.25">
      <c r="B127" s="261"/>
      <c r="S127" s="261"/>
      <c r="T127" s="261"/>
    </row>
    <row r="128" spans="1:65" s="170" customFormat="1" ht="21.75" customHeight="1" x14ac:dyDescent="0.25">
      <c r="B128" s="261"/>
      <c r="F128" s="262"/>
      <c r="I128" s="262"/>
      <c r="S128" s="261"/>
      <c r="T128" s="261"/>
    </row>
    <row r="129" spans="2:20" s="170" customFormat="1" ht="21.75" customHeight="1" thickBot="1" x14ac:dyDescent="0.3">
      <c r="B129" s="261"/>
      <c r="S129" s="261"/>
      <c r="T129" s="261"/>
    </row>
    <row r="130" spans="2:20" s="170" customFormat="1" ht="18" x14ac:dyDescent="0.25">
      <c r="B130" s="261"/>
      <c r="C130" s="343" t="s">
        <v>141</v>
      </c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5"/>
    </row>
    <row r="131" spans="2:20" s="175" customFormat="1" ht="18.75" x14ac:dyDescent="0.3">
      <c r="C131" s="346" t="s">
        <v>139</v>
      </c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8"/>
    </row>
    <row r="132" spans="2:20" s="175" customFormat="1" ht="18.75" x14ac:dyDescent="0.3">
      <c r="C132" s="346" t="s">
        <v>140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175" customFormat="1" ht="18.75" x14ac:dyDescent="0.3">
      <c r="C133" s="346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165" customFormat="1" ht="21.75" customHeight="1" thickBot="1" x14ac:dyDescent="0.3">
      <c r="C134" s="263"/>
      <c r="D134" s="264"/>
      <c r="E134" s="265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6"/>
    </row>
    <row r="135" spans="2:20" s="170" customFormat="1" ht="21.75" customHeight="1" x14ac:dyDescent="0.25">
      <c r="B135" s="261"/>
      <c r="S135" s="261"/>
      <c r="T135" s="261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S145" s="261"/>
      <c r="T145" s="261"/>
    </row>
    <row r="146" spans="2:20" s="170" customFormat="1" ht="21.75" customHeight="1" x14ac:dyDescent="0.25">
      <c r="B146" s="261"/>
      <c r="S146" s="261"/>
      <c r="T146" s="261"/>
    </row>
    <row r="147" spans="2:20" s="170" customFormat="1" ht="13.5" customHeight="1" x14ac:dyDescent="0.25">
      <c r="B147" s="261"/>
      <c r="S147" s="261"/>
      <c r="T147" s="261"/>
    </row>
    <row r="148" spans="2:20" s="170" customFormat="1" ht="31.5" hidden="1" customHeight="1" x14ac:dyDescent="0.25">
      <c r="B148" s="261"/>
      <c r="C148" s="267"/>
      <c r="D148" s="267"/>
      <c r="E148" s="268"/>
      <c r="F148" s="269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4"/>
      <c r="T148" s="174"/>
    </row>
    <row r="149" spans="2:20" s="170" customFormat="1" ht="15.75" x14ac:dyDescent="0.25">
      <c r="B149" s="261"/>
      <c r="S149" s="174"/>
      <c r="T149" s="174"/>
    </row>
    <row r="150" spans="2:20" s="165" customFormat="1" x14ac:dyDescent="0.25">
      <c r="E150" s="270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  <row r="293" spans="5:5" s="165" customFormat="1" x14ac:dyDescent="0.25">
      <c r="E293" s="270"/>
    </row>
    <row r="294" spans="5:5" s="165" customFormat="1" x14ac:dyDescent="0.25">
      <c r="E294" s="270"/>
    </row>
    <row r="295" spans="5:5" s="165" customFormat="1" x14ac:dyDescent="0.25">
      <c r="E295" s="270"/>
    </row>
    <row r="296" spans="5:5" s="165" customFormat="1" x14ac:dyDescent="0.25">
      <c r="E296" s="270"/>
    </row>
    <row r="297" spans="5:5" s="165" customFormat="1" x14ac:dyDescent="0.25">
      <c r="E297" s="270"/>
    </row>
    <row r="298" spans="5:5" s="165" customFormat="1" x14ac:dyDescent="0.25">
      <c r="E298" s="270"/>
    </row>
    <row r="299" spans="5:5" s="165" customFormat="1" x14ac:dyDescent="0.25">
      <c r="E299" s="270"/>
    </row>
    <row r="300" spans="5:5" s="165" customFormat="1" x14ac:dyDescent="0.25">
      <c r="E300" s="270"/>
    </row>
    <row r="301" spans="5:5" s="165" customFormat="1" x14ac:dyDescent="0.25">
      <c r="E301" s="270"/>
    </row>
    <row r="302" spans="5:5" s="165" customFormat="1" x14ac:dyDescent="0.25">
      <c r="E302" s="270"/>
    </row>
    <row r="303" spans="5:5" s="165" customFormat="1" x14ac:dyDescent="0.25">
      <c r="E303" s="270"/>
    </row>
    <row r="304" spans="5:5" s="165" customFormat="1" x14ac:dyDescent="0.25">
      <c r="E304" s="270"/>
    </row>
    <row r="305" spans="5:5" s="165" customFormat="1" x14ac:dyDescent="0.25">
      <c r="E305" s="270"/>
    </row>
    <row r="306" spans="5:5" s="165" customFormat="1" x14ac:dyDescent="0.25">
      <c r="E306" s="270"/>
    </row>
    <row r="307" spans="5:5" s="165" customFormat="1" x14ac:dyDescent="0.25">
      <c r="E307" s="270"/>
    </row>
    <row r="308" spans="5:5" s="165" customFormat="1" x14ac:dyDescent="0.25">
      <c r="E308" s="270"/>
    </row>
    <row r="309" spans="5:5" s="165" customFormat="1" x14ac:dyDescent="0.25">
      <c r="E309" s="270"/>
    </row>
    <row r="310" spans="5:5" s="165" customFormat="1" x14ac:dyDescent="0.25">
      <c r="E310" s="270"/>
    </row>
    <row r="311" spans="5:5" s="165" customFormat="1" x14ac:dyDescent="0.25">
      <c r="E311" s="270"/>
    </row>
    <row r="312" spans="5:5" s="165" customFormat="1" x14ac:dyDescent="0.25">
      <c r="E312" s="270"/>
    </row>
    <row r="313" spans="5:5" s="165" customFormat="1" x14ac:dyDescent="0.25">
      <c r="E313" s="270"/>
    </row>
    <row r="314" spans="5:5" s="165" customFormat="1" x14ac:dyDescent="0.25">
      <c r="E314" s="270"/>
    </row>
    <row r="315" spans="5:5" s="165" customFormat="1" x14ac:dyDescent="0.25">
      <c r="E315" s="270"/>
    </row>
    <row r="316" spans="5:5" s="165" customFormat="1" x14ac:dyDescent="0.25">
      <c r="E316" s="270"/>
    </row>
    <row r="317" spans="5:5" s="165" customFormat="1" x14ac:dyDescent="0.25">
      <c r="E317" s="270"/>
    </row>
    <row r="318" spans="5:5" s="165" customFormat="1" x14ac:dyDescent="0.25">
      <c r="E318" s="270"/>
    </row>
    <row r="319" spans="5:5" s="165" customFormat="1" x14ac:dyDescent="0.25">
      <c r="E319" s="270"/>
    </row>
    <row r="320" spans="5:5" s="165" customFormat="1" x14ac:dyDescent="0.25">
      <c r="E320" s="270"/>
    </row>
    <row r="321" spans="5:5" s="165" customFormat="1" x14ac:dyDescent="0.25">
      <c r="E321" s="270"/>
    </row>
    <row r="322" spans="5:5" s="165" customFormat="1" x14ac:dyDescent="0.25">
      <c r="E322" s="270"/>
    </row>
    <row r="323" spans="5:5" s="165" customFormat="1" x14ac:dyDescent="0.25">
      <c r="E323" s="270"/>
    </row>
    <row r="324" spans="5:5" s="165" customFormat="1" x14ac:dyDescent="0.25">
      <c r="E324" s="270"/>
    </row>
    <row r="325" spans="5:5" s="165" customFormat="1" x14ac:dyDescent="0.25">
      <c r="E325" s="270"/>
    </row>
    <row r="326" spans="5:5" s="165" customFormat="1" x14ac:dyDescent="0.25">
      <c r="E326" s="270"/>
    </row>
    <row r="327" spans="5:5" s="165" customFormat="1" x14ac:dyDescent="0.25">
      <c r="E327" s="270"/>
    </row>
    <row r="328" spans="5:5" s="165" customFormat="1" x14ac:dyDescent="0.25">
      <c r="E328" s="270"/>
    </row>
    <row r="329" spans="5:5" s="165" customFormat="1" x14ac:dyDescent="0.25">
      <c r="E329" s="270"/>
    </row>
    <row r="330" spans="5:5" s="165" customFormat="1" x14ac:dyDescent="0.25">
      <c r="E330" s="270"/>
    </row>
    <row r="331" spans="5:5" s="165" customFormat="1" x14ac:dyDescent="0.25">
      <c r="E331" s="270"/>
    </row>
    <row r="332" spans="5:5" s="165" customFormat="1" x14ac:dyDescent="0.25">
      <c r="E332" s="270"/>
    </row>
    <row r="333" spans="5:5" s="165" customFormat="1" x14ac:dyDescent="0.25">
      <c r="E333" s="270"/>
    </row>
    <row r="334" spans="5:5" s="165" customFormat="1" x14ac:dyDescent="0.25">
      <c r="E334" s="270"/>
    </row>
    <row r="335" spans="5:5" s="165" customFormat="1" x14ac:dyDescent="0.25">
      <c r="E335" s="270"/>
    </row>
    <row r="336" spans="5:5" s="165" customFormat="1" x14ac:dyDescent="0.25">
      <c r="E336" s="270"/>
    </row>
    <row r="337" spans="5:5" s="165" customFormat="1" x14ac:dyDescent="0.25">
      <c r="E337" s="270"/>
    </row>
    <row r="338" spans="5:5" s="165" customFormat="1" x14ac:dyDescent="0.25">
      <c r="E338" s="270"/>
    </row>
    <row r="339" spans="5:5" s="165" customFormat="1" x14ac:dyDescent="0.25">
      <c r="E339" s="270"/>
    </row>
    <row r="340" spans="5:5" s="165" customFormat="1" x14ac:dyDescent="0.25">
      <c r="E340" s="270"/>
    </row>
    <row r="341" spans="5:5" s="165" customFormat="1" x14ac:dyDescent="0.25">
      <c r="E341" s="270"/>
    </row>
    <row r="342" spans="5:5" s="165" customFormat="1" x14ac:dyDescent="0.25">
      <c r="E342" s="270"/>
    </row>
    <row r="343" spans="5:5" s="165" customFormat="1" x14ac:dyDescent="0.25">
      <c r="E343" s="270"/>
    </row>
    <row r="344" spans="5:5" s="165" customFormat="1" x14ac:dyDescent="0.25">
      <c r="E344" s="270"/>
    </row>
    <row r="345" spans="5:5" s="165" customFormat="1" x14ac:dyDescent="0.25">
      <c r="E345" s="270"/>
    </row>
    <row r="346" spans="5:5" s="165" customFormat="1" x14ac:dyDescent="0.25">
      <c r="E346" s="270"/>
    </row>
    <row r="347" spans="5:5" s="165" customFormat="1" x14ac:dyDescent="0.25">
      <c r="E347" s="270"/>
    </row>
    <row r="348" spans="5:5" s="165" customFormat="1" x14ac:dyDescent="0.25">
      <c r="E348" s="270"/>
    </row>
    <row r="349" spans="5:5" s="165" customFormat="1" x14ac:dyDescent="0.25">
      <c r="E349" s="270"/>
    </row>
    <row r="350" spans="5:5" s="165" customFormat="1" x14ac:dyDescent="0.25">
      <c r="E350" s="270"/>
    </row>
    <row r="351" spans="5:5" s="165" customFormat="1" x14ac:dyDescent="0.25">
      <c r="E351" s="270"/>
    </row>
    <row r="352" spans="5:5" s="165" customFormat="1" x14ac:dyDescent="0.25">
      <c r="E352" s="270"/>
    </row>
    <row r="353" spans="5:5" s="165" customFormat="1" x14ac:dyDescent="0.25">
      <c r="E353" s="270"/>
    </row>
    <row r="354" spans="5:5" s="165" customFormat="1" x14ac:dyDescent="0.25">
      <c r="E354" s="270"/>
    </row>
    <row r="355" spans="5:5" s="165" customFormat="1" x14ac:dyDescent="0.25">
      <c r="E355" s="270"/>
    </row>
    <row r="356" spans="5:5" s="165" customFormat="1" x14ac:dyDescent="0.25">
      <c r="E356" s="270"/>
    </row>
    <row r="357" spans="5:5" s="165" customFormat="1" x14ac:dyDescent="0.25">
      <c r="E357" s="270"/>
    </row>
    <row r="358" spans="5:5" s="165" customFormat="1" x14ac:dyDescent="0.25">
      <c r="E358" s="270"/>
    </row>
    <row r="359" spans="5:5" s="165" customFormat="1" x14ac:dyDescent="0.25">
      <c r="E359" s="270"/>
    </row>
    <row r="360" spans="5:5" s="165" customFormat="1" x14ac:dyDescent="0.25">
      <c r="E360" s="270"/>
    </row>
    <row r="361" spans="5:5" s="165" customFormat="1" x14ac:dyDescent="0.25">
      <c r="E361" s="270"/>
    </row>
    <row r="362" spans="5:5" s="165" customFormat="1" x14ac:dyDescent="0.25">
      <c r="E362" s="270"/>
    </row>
    <row r="363" spans="5:5" s="165" customFormat="1" x14ac:dyDescent="0.25">
      <c r="E363" s="270"/>
    </row>
    <row r="364" spans="5:5" s="165" customFormat="1" x14ac:dyDescent="0.25">
      <c r="E364" s="270"/>
    </row>
    <row r="365" spans="5:5" s="165" customFormat="1" x14ac:dyDescent="0.25">
      <c r="E365" s="270"/>
    </row>
    <row r="366" spans="5:5" s="165" customFormat="1" x14ac:dyDescent="0.25">
      <c r="E366" s="270"/>
    </row>
    <row r="367" spans="5:5" s="165" customFormat="1" x14ac:dyDescent="0.25">
      <c r="E367" s="270"/>
    </row>
    <row r="368" spans="5:5" s="165" customFormat="1" x14ac:dyDescent="0.25">
      <c r="E368" s="270"/>
    </row>
    <row r="369" spans="5:5" s="165" customFormat="1" x14ac:dyDescent="0.25">
      <c r="E369" s="270"/>
    </row>
    <row r="370" spans="5:5" s="165" customFormat="1" x14ac:dyDescent="0.25">
      <c r="E370" s="270"/>
    </row>
    <row r="371" spans="5:5" s="165" customFormat="1" x14ac:dyDescent="0.25">
      <c r="E371" s="270"/>
    </row>
    <row r="372" spans="5:5" s="165" customFormat="1" x14ac:dyDescent="0.25">
      <c r="E372" s="270"/>
    </row>
    <row r="373" spans="5:5" s="165" customFormat="1" x14ac:dyDescent="0.25">
      <c r="E373" s="270"/>
    </row>
    <row r="374" spans="5:5" s="165" customFormat="1" x14ac:dyDescent="0.25">
      <c r="E374" s="270"/>
    </row>
    <row r="375" spans="5:5" s="165" customFormat="1" x14ac:dyDescent="0.25">
      <c r="E375" s="270"/>
    </row>
    <row r="376" spans="5:5" s="165" customFormat="1" x14ac:dyDescent="0.25">
      <c r="E376" s="270"/>
    </row>
    <row r="377" spans="5:5" s="165" customFormat="1" x14ac:dyDescent="0.25">
      <c r="E377" s="270"/>
    </row>
    <row r="378" spans="5:5" s="165" customFormat="1" x14ac:dyDescent="0.25">
      <c r="E378" s="270"/>
    </row>
    <row r="379" spans="5:5" s="165" customFormat="1" x14ac:dyDescent="0.25">
      <c r="E379" s="270"/>
    </row>
    <row r="380" spans="5:5" s="165" customFormat="1" x14ac:dyDescent="0.25">
      <c r="E380" s="270"/>
    </row>
    <row r="381" spans="5:5" s="165" customFormat="1" x14ac:dyDescent="0.25">
      <c r="E381" s="270"/>
    </row>
    <row r="382" spans="5:5" s="165" customFormat="1" x14ac:dyDescent="0.25">
      <c r="E382" s="270"/>
    </row>
    <row r="383" spans="5:5" s="165" customFormat="1" x14ac:dyDescent="0.25">
      <c r="E383" s="270"/>
    </row>
    <row r="384" spans="5:5" s="165" customFormat="1" x14ac:dyDescent="0.25">
      <c r="E384" s="270"/>
    </row>
    <row r="385" spans="5:5" s="165" customFormat="1" x14ac:dyDescent="0.25">
      <c r="E385" s="270"/>
    </row>
    <row r="386" spans="5:5" s="165" customFormat="1" x14ac:dyDescent="0.25">
      <c r="E386" s="270"/>
    </row>
    <row r="387" spans="5:5" s="165" customFormat="1" x14ac:dyDescent="0.25">
      <c r="E387" s="270"/>
    </row>
    <row r="388" spans="5:5" s="165" customFormat="1" x14ac:dyDescent="0.25">
      <c r="E388" s="270"/>
    </row>
    <row r="389" spans="5:5" s="165" customFormat="1" x14ac:dyDescent="0.25">
      <c r="E389" s="270"/>
    </row>
    <row r="390" spans="5:5" s="165" customFormat="1" x14ac:dyDescent="0.25">
      <c r="E390" s="270"/>
    </row>
    <row r="391" spans="5:5" s="165" customFormat="1" x14ac:dyDescent="0.25">
      <c r="E391" s="270"/>
    </row>
    <row r="392" spans="5:5" s="165" customFormat="1" x14ac:dyDescent="0.25">
      <c r="E392" s="270"/>
    </row>
    <row r="393" spans="5:5" s="165" customFormat="1" x14ac:dyDescent="0.25">
      <c r="E393" s="270"/>
    </row>
    <row r="394" spans="5:5" s="165" customFormat="1" x14ac:dyDescent="0.25">
      <c r="E394" s="270"/>
    </row>
    <row r="395" spans="5:5" s="165" customFormat="1" x14ac:dyDescent="0.25">
      <c r="E395" s="270"/>
    </row>
    <row r="396" spans="5:5" s="165" customFormat="1" x14ac:dyDescent="0.25">
      <c r="E396" s="270"/>
    </row>
    <row r="397" spans="5:5" s="165" customFormat="1" x14ac:dyDescent="0.25">
      <c r="E397" s="270"/>
    </row>
    <row r="398" spans="5:5" s="165" customFormat="1" x14ac:dyDescent="0.25">
      <c r="E398" s="270"/>
    </row>
    <row r="399" spans="5:5" s="165" customFormat="1" x14ac:dyDescent="0.25">
      <c r="E399" s="270"/>
    </row>
    <row r="400" spans="5:5" s="165" customFormat="1" x14ac:dyDescent="0.25">
      <c r="E400" s="270"/>
    </row>
    <row r="401" spans="5:5" s="165" customFormat="1" x14ac:dyDescent="0.25">
      <c r="E401" s="270"/>
    </row>
    <row r="402" spans="5:5" s="165" customFormat="1" x14ac:dyDescent="0.25">
      <c r="E402" s="270"/>
    </row>
    <row r="403" spans="5:5" s="165" customFormat="1" x14ac:dyDescent="0.25">
      <c r="E403" s="270"/>
    </row>
    <row r="404" spans="5:5" s="165" customFormat="1" x14ac:dyDescent="0.25">
      <c r="E404" s="270"/>
    </row>
    <row r="405" spans="5:5" s="165" customFormat="1" x14ac:dyDescent="0.25">
      <c r="E405" s="270"/>
    </row>
    <row r="406" spans="5:5" s="165" customFormat="1" x14ac:dyDescent="0.25">
      <c r="E406" s="270"/>
    </row>
    <row r="407" spans="5:5" s="165" customFormat="1" x14ac:dyDescent="0.25">
      <c r="E407" s="270"/>
    </row>
    <row r="408" spans="5:5" s="165" customFormat="1" x14ac:dyDescent="0.25">
      <c r="E408" s="270"/>
    </row>
    <row r="409" spans="5:5" s="165" customFormat="1" x14ac:dyDescent="0.25">
      <c r="E409" s="270"/>
    </row>
    <row r="410" spans="5:5" s="165" customFormat="1" x14ac:dyDescent="0.25">
      <c r="E410" s="270"/>
    </row>
    <row r="411" spans="5:5" s="165" customFormat="1" x14ac:dyDescent="0.25">
      <c r="E411" s="270"/>
    </row>
    <row r="412" spans="5:5" s="165" customFormat="1" x14ac:dyDescent="0.25">
      <c r="E412" s="270"/>
    </row>
    <row r="413" spans="5:5" s="165" customFormat="1" x14ac:dyDescent="0.25">
      <c r="E413" s="270"/>
    </row>
    <row r="414" spans="5:5" s="165" customFormat="1" x14ac:dyDescent="0.25">
      <c r="E414" s="270"/>
    </row>
    <row r="415" spans="5:5" s="165" customFormat="1" x14ac:dyDescent="0.25">
      <c r="E415" s="270"/>
    </row>
    <row r="416" spans="5:5" s="165" customFormat="1" x14ac:dyDescent="0.25">
      <c r="E416" s="270"/>
    </row>
    <row r="417" spans="5:5" s="165" customFormat="1" x14ac:dyDescent="0.25">
      <c r="E417" s="270"/>
    </row>
    <row r="418" spans="5:5" s="165" customFormat="1" x14ac:dyDescent="0.25">
      <c r="E418" s="270"/>
    </row>
    <row r="419" spans="5:5" s="165" customFormat="1" x14ac:dyDescent="0.25">
      <c r="E419" s="270"/>
    </row>
    <row r="420" spans="5:5" s="165" customFormat="1" x14ac:dyDescent="0.25">
      <c r="E420" s="270"/>
    </row>
    <row r="421" spans="5:5" s="165" customFormat="1" x14ac:dyDescent="0.25">
      <c r="E421" s="270"/>
    </row>
    <row r="422" spans="5:5" s="165" customFormat="1" x14ac:dyDescent="0.25">
      <c r="E422" s="270"/>
    </row>
    <row r="423" spans="5:5" s="165" customFormat="1" x14ac:dyDescent="0.25">
      <c r="E423" s="270"/>
    </row>
    <row r="424" spans="5:5" s="165" customFormat="1" x14ac:dyDescent="0.25">
      <c r="E424" s="270"/>
    </row>
    <row r="425" spans="5:5" s="165" customFormat="1" x14ac:dyDescent="0.25">
      <c r="E425" s="270"/>
    </row>
    <row r="426" spans="5:5" s="165" customFormat="1" x14ac:dyDescent="0.25">
      <c r="E426" s="270"/>
    </row>
    <row r="427" spans="5:5" s="165" customFormat="1" x14ac:dyDescent="0.25">
      <c r="E427" s="270"/>
    </row>
    <row r="428" spans="5:5" s="165" customFormat="1" x14ac:dyDescent="0.25">
      <c r="E428" s="270"/>
    </row>
    <row r="429" spans="5:5" s="165" customFormat="1" x14ac:dyDescent="0.25">
      <c r="E429" s="270"/>
    </row>
    <row r="430" spans="5:5" s="165" customFormat="1" x14ac:dyDescent="0.25">
      <c r="E430" s="270"/>
    </row>
    <row r="431" spans="5:5" s="165" customFormat="1" x14ac:dyDescent="0.25">
      <c r="E431" s="270"/>
    </row>
    <row r="432" spans="5:5" s="165" customFormat="1" x14ac:dyDescent="0.25">
      <c r="E432" s="270"/>
    </row>
    <row r="433" spans="5:5" s="165" customFormat="1" x14ac:dyDescent="0.25">
      <c r="E433" s="270"/>
    </row>
    <row r="434" spans="5:5" s="165" customFormat="1" x14ac:dyDescent="0.25">
      <c r="E434" s="270"/>
    </row>
    <row r="435" spans="5:5" s="165" customFormat="1" x14ac:dyDescent="0.25">
      <c r="E435" s="270"/>
    </row>
    <row r="436" spans="5:5" s="165" customFormat="1" x14ac:dyDescent="0.25">
      <c r="E436" s="270"/>
    </row>
    <row r="437" spans="5:5" s="165" customFormat="1" x14ac:dyDescent="0.25">
      <c r="E437" s="270"/>
    </row>
    <row r="438" spans="5:5" s="165" customFormat="1" x14ac:dyDescent="0.25">
      <c r="E438" s="270"/>
    </row>
    <row r="439" spans="5:5" s="165" customFormat="1" x14ac:dyDescent="0.25">
      <c r="E439" s="270"/>
    </row>
    <row r="440" spans="5:5" s="165" customFormat="1" x14ac:dyDescent="0.25">
      <c r="E440" s="270"/>
    </row>
    <row r="441" spans="5:5" s="165" customFormat="1" x14ac:dyDescent="0.25">
      <c r="E441" s="270"/>
    </row>
    <row r="442" spans="5:5" s="165" customFormat="1" x14ac:dyDescent="0.25">
      <c r="E442" s="270"/>
    </row>
    <row r="443" spans="5:5" s="165" customFormat="1" x14ac:dyDescent="0.25">
      <c r="E443" s="270"/>
    </row>
    <row r="444" spans="5:5" s="165" customFormat="1" x14ac:dyDescent="0.25">
      <c r="E444" s="270"/>
    </row>
    <row r="445" spans="5:5" s="165" customFormat="1" x14ac:dyDescent="0.25">
      <c r="E445" s="270"/>
    </row>
    <row r="446" spans="5:5" s="165" customFormat="1" x14ac:dyDescent="0.25">
      <c r="E446" s="270"/>
    </row>
    <row r="447" spans="5:5" s="165" customFormat="1" x14ac:dyDescent="0.25">
      <c r="E447" s="270"/>
    </row>
    <row r="448" spans="5:5" s="165" customFormat="1" x14ac:dyDescent="0.25">
      <c r="E448" s="270"/>
    </row>
    <row r="449" spans="5:5" s="165" customFormat="1" x14ac:dyDescent="0.25">
      <c r="E449" s="270"/>
    </row>
    <row r="450" spans="5:5" s="165" customFormat="1" x14ac:dyDescent="0.25">
      <c r="E450" s="270"/>
    </row>
    <row r="451" spans="5:5" s="165" customFormat="1" x14ac:dyDescent="0.25">
      <c r="E451" s="270"/>
    </row>
    <row r="452" spans="5:5" s="165" customFormat="1" x14ac:dyDescent="0.25">
      <c r="E452" s="270"/>
    </row>
    <row r="453" spans="5:5" s="165" customFormat="1" x14ac:dyDescent="0.25">
      <c r="E453" s="270"/>
    </row>
    <row r="454" spans="5:5" s="165" customFormat="1" x14ac:dyDescent="0.25">
      <c r="E454" s="270"/>
    </row>
    <row r="455" spans="5:5" s="165" customFormat="1" x14ac:dyDescent="0.25">
      <c r="E455" s="270"/>
    </row>
    <row r="456" spans="5:5" s="165" customFormat="1" x14ac:dyDescent="0.25">
      <c r="E456" s="270"/>
    </row>
    <row r="457" spans="5:5" s="165" customFormat="1" x14ac:dyDescent="0.25">
      <c r="E457" s="270"/>
    </row>
    <row r="458" spans="5:5" s="165" customFormat="1" x14ac:dyDescent="0.25">
      <c r="E458" s="270"/>
    </row>
    <row r="459" spans="5:5" s="165" customFormat="1" x14ac:dyDescent="0.25">
      <c r="E459" s="270"/>
    </row>
    <row r="460" spans="5:5" s="165" customFormat="1" x14ac:dyDescent="0.25">
      <c r="E460" s="270"/>
    </row>
    <row r="461" spans="5:5" s="165" customFormat="1" x14ac:dyDescent="0.25">
      <c r="E461" s="270"/>
    </row>
    <row r="462" spans="5:5" s="165" customFormat="1" x14ac:dyDescent="0.25">
      <c r="E462" s="270"/>
    </row>
    <row r="463" spans="5:5" s="165" customFormat="1" x14ac:dyDescent="0.25">
      <c r="E463" s="270"/>
    </row>
    <row r="464" spans="5:5" s="165" customFormat="1" x14ac:dyDescent="0.25">
      <c r="E464" s="270"/>
    </row>
    <row r="465" spans="5:5" s="165" customFormat="1" x14ac:dyDescent="0.25">
      <c r="E465" s="270"/>
    </row>
    <row r="466" spans="5:5" s="165" customFormat="1" x14ac:dyDescent="0.25">
      <c r="E466" s="270"/>
    </row>
    <row r="467" spans="5:5" s="165" customFormat="1" x14ac:dyDescent="0.25">
      <c r="E467" s="270"/>
    </row>
    <row r="468" spans="5:5" s="165" customFormat="1" x14ac:dyDescent="0.25">
      <c r="E468" s="270"/>
    </row>
    <row r="469" spans="5:5" s="165" customFormat="1" x14ac:dyDescent="0.25">
      <c r="E469" s="270"/>
    </row>
    <row r="470" spans="5:5" s="165" customFormat="1" x14ac:dyDescent="0.25">
      <c r="E470" s="270"/>
    </row>
    <row r="471" spans="5:5" s="165" customFormat="1" x14ac:dyDescent="0.25">
      <c r="E471" s="270"/>
    </row>
    <row r="472" spans="5:5" s="165" customFormat="1" x14ac:dyDescent="0.25">
      <c r="E472" s="270"/>
    </row>
    <row r="473" spans="5:5" s="165" customFormat="1" x14ac:dyDescent="0.25">
      <c r="E473" s="270"/>
    </row>
    <row r="474" spans="5:5" s="165" customFormat="1" x14ac:dyDescent="0.25">
      <c r="E474" s="270"/>
    </row>
    <row r="475" spans="5:5" s="165" customFormat="1" x14ac:dyDescent="0.25">
      <c r="E475" s="270"/>
    </row>
  </sheetData>
  <autoFilter ref="A14:AJ126"/>
  <mergeCells count="5">
    <mergeCell ref="E6:T6"/>
    <mergeCell ref="C130:T130"/>
    <mergeCell ref="C131:T131"/>
    <mergeCell ref="C132:T132"/>
    <mergeCell ref="C133:T13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74"/>
  <sheetViews>
    <sheetView zoomScale="60" zoomScaleNormal="60" workbookViewId="0">
      <selection activeCell="C1" sqref="C1:T133"/>
    </sheetView>
  </sheetViews>
  <sheetFormatPr baseColWidth="10" defaultColWidth="76.85546875" defaultRowHeight="15" x14ac:dyDescent="0.25"/>
  <cols>
    <col min="1" max="1" width="7.28515625" style="165" customWidth="1"/>
    <col min="2" max="2" width="6.28515625" style="2" bestFit="1" customWidth="1"/>
    <col min="3" max="3" width="51" style="2" customWidth="1"/>
    <col min="4" max="4" width="20.7109375" style="2" customWidth="1"/>
    <col min="5" max="5" width="44.5703125" style="12" bestFit="1" customWidth="1"/>
    <col min="6" max="6" width="37.140625" style="2" bestFit="1" customWidth="1"/>
    <col min="7" max="7" width="24.5703125" style="2" bestFit="1" customWidth="1"/>
    <col min="8" max="8" width="24.85546875" style="2" bestFit="1" customWidth="1"/>
    <col min="9" max="9" width="23.140625" style="2" bestFit="1" customWidth="1"/>
    <col min="10" max="10" width="22.7109375" style="2" customWidth="1"/>
    <col min="11" max="18" width="22.7109375" style="2" hidden="1" customWidth="1"/>
    <col min="19" max="19" width="25.42578125" style="2" bestFit="1" customWidth="1"/>
    <col min="20" max="20" width="28.570312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65" width="11.42578125" style="165" customWidth="1"/>
    <col min="66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65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65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65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65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65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65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65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65" s="165" customFormat="1" ht="27.75" customHeight="1" x14ac:dyDescent="0.45">
      <c r="A8" s="176"/>
      <c r="B8" s="176"/>
      <c r="C8" s="187" t="s">
        <v>160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65" s="165" customFormat="1" ht="27.75" customHeight="1" x14ac:dyDescent="0.45">
      <c r="A9" s="176"/>
      <c r="B9" s="176"/>
      <c r="C9" s="187" t="s">
        <v>161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65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65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65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65" ht="57" customHeight="1" thickBot="1" x14ac:dyDescent="0.3">
      <c r="A13" s="194"/>
      <c r="B13" s="244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6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7" t="s">
        <v>18</v>
      </c>
      <c r="P13" s="97" t="s">
        <v>19</v>
      </c>
      <c r="Q13" s="98" t="s">
        <v>20</v>
      </c>
      <c r="R13" s="94" t="s">
        <v>21</v>
      </c>
      <c r="S13" s="94" t="s">
        <v>22</v>
      </c>
      <c r="T13" s="94" t="s">
        <v>23</v>
      </c>
    </row>
    <row r="14" spans="1:65" s="7" customFormat="1" ht="30" customHeight="1" thickBot="1" x14ac:dyDescent="0.3">
      <c r="A14" s="196"/>
      <c r="B14" s="327"/>
      <c r="C14" s="99" t="s">
        <v>24</v>
      </c>
      <c r="D14" s="100"/>
      <c r="E14" s="101" t="s">
        <v>25</v>
      </c>
      <c r="F14" s="102" t="s">
        <v>25</v>
      </c>
      <c r="G14" s="198" t="s">
        <v>26</v>
      </c>
      <c r="H14" s="198" t="s">
        <v>26</v>
      </c>
      <c r="I14" s="198" t="s">
        <v>26</v>
      </c>
      <c r="J14" s="320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98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</row>
    <row r="15" spans="1:65" s="7" customFormat="1" ht="18.75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1813386708</v>
      </c>
      <c r="F15" s="108">
        <f>+S15</f>
        <v>604462236</v>
      </c>
      <c r="G15" s="109">
        <v>151115559</v>
      </c>
      <c r="H15" s="109">
        <v>151115559</v>
      </c>
      <c r="I15" s="109">
        <v>151115559</v>
      </c>
      <c r="J15" s="110">
        <v>151115559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80" si="0">SUM(G15:R15)</f>
        <v>604462236</v>
      </c>
      <c r="T15" s="111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</row>
    <row r="16" spans="1:65" s="7" customFormat="1" ht="18.75" thickBot="1" x14ac:dyDescent="0.3">
      <c r="A16" s="197"/>
      <c r="B16" s="112">
        <v>2</v>
      </c>
      <c r="C16" s="94" t="s">
        <v>32</v>
      </c>
      <c r="D16" s="106" t="s">
        <v>31</v>
      </c>
      <c r="E16" s="113"/>
      <c r="F16" s="114">
        <f t="shared" ref="F16:F32" si="1">+S16</f>
        <v>0</v>
      </c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1" si="2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</row>
    <row r="17" spans="1:65" s="7" customFormat="1" ht="18.75" thickBot="1" x14ac:dyDescent="0.3">
      <c r="A17" s="197"/>
      <c r="B17" s="112">
        <v>3</v>
      </c>
      <c r="C17" s="94" t="s">
        <v>33</v>
      </c>
      <c r="D17" s="106" t="s">
        <v>31</v>
      </c>
      <c r="E17" s="118"/>
      <c r="F17" s="114">
        <f t="shared" si="1"/>
        <v>0</v>
      </c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2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</row>
    <row r="18" spans="1:65" s="7" customFormat="1" ht="18.75" thickBot="1" x14ac:dyDescent="0.3">
      <c r="A18" s="197"/>
      <c r="B18" s="112">
        <v>2</v>
      </c>
      <c r="C18" s="94" t="s">
        <v>34</v>
      </c>
      <c r="D18" s="106" t="s">
        <v>31</v>
      </c>
      <c r="E18" s="113">
        <f>+G18*12</f>
        <v>111122700</v>
      </c>
      <c r="F18" s="114">
        <f t="shared" si="1"/>
        <v>37040900</v>
      </c>
      <c r="G18" s="115">
        <v>9260225</v>
      </c>
      <c r="H18" s="115">
        <v>9260225</v>
      </c>
      <c r="I18" s="115">
        <v>9260225</v>
      </c>
      <c r="J18" s="116">
        <v>9260225</v>
      </c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37040900</v>
      </c>
      <c r="T18" s="111">
        <f t="shared" si="2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</row>
    <row r="19" spans="1:65" s="7" customFormat="1" ht="18.75" thickBot="1" x14ac:dyDescent="0.3">
      <c r="A19" s="197"/>
      <c r="B19" s="112">
        <v>3</v>
      </c>
      <c r="C19" s="94" t="s">
        <v>182</v>
      </c>
      <c r="D19" s="106" t="s">
        <v>31</v>
      </c>
      <c r="E19" s="113">
        <f>+G19*12</f>
        <v>1443780</v>
      </c>
      <c r="F19" s="114">
        <f>+S19</f>
        <v>481263</v>
      </c>
      <c r="G19" s="115">
        <f>120315</f>
        <v>120315</v>
      </c>
      <c r="H19" s="115">
        <v>120316</v>
      </c>
      <c r="I19" s="115">
        <v>120316</v>
      </c>
      <c r="J19" s="116">
        <v>120316</v>
      </c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481263</v>
      </c>
      <c r="T19" s="111">
        <f t="shared" si="2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</row>
    <row r="20" spans="1:65" s="7" customFormat="1" ht="18.75" thickBot="1" x14ac:dyDescent="0.3">
      <c r="A20" s="197"/>
      <c r="B20" s="112"/>
      <c r="C20" s="94" t="s">
        <v>207</v>
      </c>
      <c r="D20" s="106"/>
      <c r="E20" s="113"/>
      <c r="F20" s="114"/>
      <c r="G20" s="115">
        <v>232494</v>
      </c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</row>
    <row r="21" spans="1:65" s="7" customFormat="1" ht="18.75" thickBot="1" x14ac:dyDescent="0.3">
      <c r="A21" s="197"/>
      <c r="B21" s="112">
        <v>5</v>
      </c>
      <c r="C21" s="94" t="s">
        <v>36</v>
      </c>
      <c r="D21" s="106" t="s">
        <v>31</v>
      </c>
      <c r="E21" s="113"/>
      <c r="F21" s="114">
        <f t="shared" si="1"/>
        <v>0</v>
      </c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2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</row>
    <row r="22" spans="1:65" s="7" customFormat="1" ht="18.75" thickBot="1" x14ac:dyDescent="0.3">
      <c r="A22" s="197"/>
      <c r="B22" s="112">
        <v>4</v>
      </c>
      <c r="C22" s="94" t="s">
        <v>37</v>
      </c>
      <c r="D22" s="106" t="s">
        <v>31</v>
      </c>
      <c r="E22" s="113">
        <f>+G22*12</f>
        <v>5908104</v>
      </c>
      <c r="F22" s="114">
        <f t="shared" si="1"/>
        <v>1969371</v>
      </c>
      <c r="G22" s="115">
        <v>492342</v>
      </c>
      <c r="H22" s="115">
        <v>492343</v>
      </c>
      <c r="I22" s="115">
        <v>492343</v>
      </c>
      <c r="J22" s="116">
        <v>492343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1969371</v>
      </c>
      <c r="T22" s="111">
        <f t="shared" si="2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</row>
    <row r="23" spans="1:65" s="7" customFormat="1" ht="18.75" thickBot="1" x14ac:dyDescent="0.3">
      <c r="A23" s="197"/>
      <c r="B23" s="112">
        <v>7</v>
      </c>
      <c r="C23" s="94" t="s">
        <v>38</v>
      </c>
      <c r="D23" s="106" t="s">
        <v>31</v>
      </c>
      <c r="E23" s="113"/>
      <c r="F23" s="114">
        <f t="shared" si="1"/>
        <v>0</v>
      </c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2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</row>
    <row r="24" spans="1:65" s="7" customFormat="1" ht="18.75" thickBot="1" x14ac:dyDescent="0.3">
      <c r="A24" s="197"/>
      <c r="B24" s="112">
        <v>5</v>
      </c>
      <c r="C24" s="94" t="s">
        <v>39</v>
      </c>
      <c r="D24" s="106" t="s">
        <v>31</v>
      </c>
      <c r="E24" s="113">
        <f>+G24*12</f>
        <v>4523988</v>
      </c>
      <c r="F24" s="114">
        <f t="shared" si="1"/>
        <v>1507996</v>
      </c>
      <c r="G24" s="115">
        <v>376999</v>
      </c>
      <c r="H24" s="115">
        <v>376999</v>
      </c>
      <c r="I24" s="115">
        <v>376999</v>
      </c>
      <c r="J24" s="116">
        <v>376999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1507996</v>
      </c>
      <c r="T24" s="111">
        <f t="shared" si="2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</row>
    <row r="25" spans="1:65" s="7" customFormat="1" ht="21" thickBot="1" x14ac:dyDescent="0.35">
      <c r="A25" s="197"/>
      <c r="B25" s="112">
        <v>6</v>
      </c>
      <c r="C25" s="94" t="s">
        <v>40</v>
      </c>
      <c r="D25" s="106"/>
      <c r="E25" s="113"/>
      <c r="F25" s="114">
        <f t="shared" si="1"/>
        <v>0</v>
      </c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2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</row>
    <row r="26" spans="1:65" s="7" customFormat="1" ht="21" thickBot="1" x14ac:dyDescent="0.35">
      <c r="A26" s="197"/>
      <c r="B26" s="112">
        <v>7</v>
      </c>
      <c r="C26" s="94" t="s">
        <v>41</v>
      </c>
      <c r="D26" s="106"/>
      <c r="E26" s="113"/>
      <c r="F26" s="114">
        <f t="shared" si="1"/>
        <v>0</v>
      </c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2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</row>
    <row r="27" spans="1:65" s="7" customFormat="1" ht="18.75" thickBot="1" x14ac:dyDescent="0.3">
      <c r="A27" s="197"/>
      <c r="B27" s="112"/>
      <c r="C27" s="94" t="s">
        <v>42</v>
      </c>
      <c r="D27" s="106"/>
      <c r="E27" s="113"/>
      <c r="F27" s="114">
        <f t="shared" si="1"/>
        <v>0</v>
      </c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2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</row>
    <row r="28" spans="1:65" s="7" customFormat="1" ht="18.75" thickBot="1" x14ac:dyDescent="0.3">
      <c r="A28" s="197"/>
      <c r="B28" s="112">
        <v>10</v>
      </c>
      <c r="C28" s="94" t="s">
        <v>43</v>
      </c>
      <c r="D28" s="106"/>
      <c r="E28" s="113"/>
      <c r="F28" s="114">
        <f t="shared" si="1"/>
        <v>0</v>
      </c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2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</row>
    <row r="29" spans="1:65" s="7" customFormat="1" ht="18.75" thickBot="1" x14ac:dyDescent="0.3">
      <c r="A29" s="197"/>
      <c r="B29" s="112">
        <v>11</v>
      </c>
      <c r="C29" s="94" t="s">
        <v>44</v>
      </c>
      <c r="D29" s="106"/>
      <c r="E29" s="113"/>
      <c r="F29" s="114">
        <f t="shared" si="1"/>
        <v>0</v>
      </c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2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</row>
    <row r="30" spans="1:65" s="7" customFormat="1" ht="18.75" thickBot="1" x14ac:dyDescent="0.3">
      <c r="A30" s="197"/>
      <c r="B30" s="112">
        <v>12</v>
      </c>
      <c r="C30" s="94" t="s">
        <v>45</v>
      </c>
      <c r="D30" s="106">
        <v>1539</v>
      </c>
      <c r="E30" s="113">
        <v>73554653</v>
      </c>
      <c r="F30" s="114">
        <f>+I30+6129555</f>
        <v>24518218</v>
      </c>
      <c r="G30" s="115"/>
      <c r="H30" s="115"/>
      <c r="I30" s="115">
        <v>18388663</v>
      </c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18388663</v>
      </c>
      <c r="T30" s="111">
        <f t="shared" si="2"/>
        <v>6129555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</row>
    <row r="31" spans="1:65" s="7" customFormat="1" ht="18.75" thickBot="1" x14ac:dyDescent="0.3">
      <c r="A31" s="197"/>
      <c r="B31" s="112">
        <v>8</v>
      </c>
      <c r="C31" s="94" t="s">
        <v>46</v>
      </c>
      <c r="D31" s="106">
        <v>919</v>
      </c>
      <c r="E31" s="113">
        <v>21991190</v>
      </c>
      <c r="F31" s="114">
        <f t="shared" si="1"/>
        <v>10995595</v>
      </c>
      <c r="G31" s="115"/>
      <c r="H31" s="115"/>
      <c r="I31" s="115"/>
      <c r="J31" s="116">
        <v>10995595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10995595</v>
      </c>
      <c r="T31" s="111">
        <f t="shared" si="2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</row>
    <row r="32" spans="1:65" s="7" customFormat="1" ht="36" customHeight="1" thickBot="1" x14ac:dyDescent="0.3">
      <c r="A32" s="197"/>
      <c r="B32" s="112">
        <v>7</v>
      </c>
      <c r="C32" s="94" t="s">
        <v>47</v>
      </c>
      <c r="D32" s="106"/>
      <c r="E32" s="113"/>
      <c r="F32" s="114">
        <f t="shared" si="1"/>
        <v>11309930</v>
      </c>
      <c r="G32" s="115">
        <v>11309930</v>
      </c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11309930</v>
      </c>
      <c r="T32" s="111">
        <f t="shared" si="2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</row>
    <row r="33" spans="1:65" s="7" customFormat="1" ht="36.75" thickBot="1" x14ac:dyDescent="0.3">
      <c r="A33" s="197"/>
      <c r="B33" s="112">
        <v>9</v>
      </c>
      <c r="C33" s="94" t="s">
        <v>48</v>
      </c>
      <c r="D33" s="106" t="s">
        <v>31</v>
      </c>
      <c r="E33" s="113">
        <f>+G33*12</f>
        <v>-14795064</v>
      </c>
      <c r="F33" s="114">
        <f>SUM(G33:R33)</f>
        <v>-4931688</v>
      </c>
      <c r="G33" s="115">
        <v>-1232922</v>
      </c>
      <c r="H33" s="115">
        <v>-1232922</v>
      </c>
      <c r="I33" s="115">
        <v>-1232922</v>
      </c>
      <c r="J33" s="116">
        <v>-1232922</v>
      </c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-4931688</v>
      </c>
      <c r="T33" s="111">
        <f t="shared" si="2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</row>
    <row r="34" spans="1:65" s="7" customFormat="1" ht="36.75" thickBot="1" x14ac:dyDescent="0.3">
      <c r="A34" s="197"/>
      <c r="B34" s="112">
        <v>10</v>
      </c>
      <c r="C34" s="94" t="s">
        <v>49</v>
      </c>
      <c r="D34" s="106" t="s">
        <v>31</v>
      </c>
      <c r="E34" s="113">
        <f>+G34*12</f>
        <v>-3513792</v>
      </c>
      <c r="F34" s="114">
        <f>SUM(G34:R34)</f>
        <v>-1171264</v>
      </c>
      <c r="G34" s="115">
        <v>-292816</v>
      </c>
      <c r="H34" s="115">
        <v>-292816</v>
      </c>
      <c r="I34" s="115">
        <v>-292816</v>
      </c>
      <c r="J34" s="116">
        <v>-292816</v>
      </c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-1171264</v>
      </c>
      <c r="T34" s="111">
        <f t="shared" si="2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</row>
    <row r="35" spans="1:65" s="7" customFormat="1" ht="18.75" thickBot="1" x14ac:dyDescent="0.3">
      <c r="A35" s="197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2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</row>
    <row r="36" spans="1:65" s="8" customFormat="1" ht="36.75" thickBot="1" x14ac:dyDescent="0.3">
      <c r="A36" s="197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2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</row>
    <row r="37" spans="1:65" s="9" customFormat="1" ht="18.75" thickBot="1" x14ac:dyDescent="0.3">
      <c r="A37" s="197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2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</row>
    <row r="38" spans="1:65" s="9" customFormat="1" ht="18.75" thickBot="1" x14ac:dyDescent="0.3">
      <c r="A38" s="197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2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</row>
    <row r="39" spans="1:65" s="7" customFormat="1" ht="18.75" thickBot="1" x14ac:dyDescent="0.3">
      <c r="A39" s="197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2"/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</row>
    <row r="40" spans="1:65" s="7" customFormat="1" ht="18.75" thickBot="1" x14ac:dyDescent="0.3">
      <c r="A40" s="197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2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</row>
    <row r="41" spans="1:65" s="10" customFormat="1" ht="18.75" thickBot="1" x14ac:dyDescent="0.3">
      <c r="A41" s="197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2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</row>
    <row r="42" spans="1:65" s="10" customFormat="1" ht="18.75" thickBot="1" x14ac:dyDescent="0.3">
      <c r="A42" s="197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2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</row>
    <row r="43" spans="1:65" s="10" customFormat="1" ht="18.75" thickBot="1" x14ac:dyDescent="0.3">
      <c r="A43" s="197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2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</row>
    <row r="44" spans="1:65" s="10" customFormat="1" ht="18.75" thickBot="1" x14ac:dyDescent="0.3">
      <c r="A44" s="197"/>
      <c r="B44" s="112">
        <v>24</v>
      </c>
      <c r="C44" s="94" t="s">
        <v>59</v>
      </c>
      <c r="D44" s="106"/>
      <c r="E44" s="113"/>
      <c r="F44" s="114"/>
      <c r="G44" s="115"/>
      <c r="H44" s="115"/>
      <c r="I44" s="115"/>
      <c r="J44" s="116"/>
      <c r="K44" s="115"/>
      <c r="L44" s="115"/>
      <c r="M44" s="115"/>
      <c r="N44" s="115"/>
      <c r="O44" s="115"/>
      <c r="P44" s="115"/>
      <c r="Q44" s="115"/>
      <c r="R44" s="115"/>
      <c r="S44" s="117">
        <f t="shared" si="0"/>
        <v>0</v>
      </c>
      <c r="T44" s="111">
        <f t="shared" si="2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</row>
    <row r="45" spans="1:65" s="10" customFormat="1" ht="18.75" thickBot="1" x14ac:dyDescent="0.3">
      <c r="A45" s="197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2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</row>
    <row r="46" spans="1:65" s="10" customFormat="1" ht="18.75" thickBot="1" x14ac:dyDescent="0.3">
      <c r="A46" s="197"/>
      <c r="B46" s="112">
        <v>14</v>
      </c>
      <c r="C46" s="94" t="s">
        <v>61</v>
      </c>
      <c r="D46" s="106">
        <v>1551</v>
      </c>
      <c r="E46" s="120">
        <v>7526400</v>
      </c>
      <c r="F46" s="114">
        <f>+J46</f>
        <v>5268480</v>
      </c>
      <c r="G46" s="115"/>
      <c r="H46" s="115"/>
      <c r="I46" s="115"/>
      <c r="J46" s="116">
        <v>5268480</v>
      </c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5268480</v>
      </c>
      <c r="T46" s="111">
        <f t="shared" si="2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</row>
    <row r="47" spans="1:65" s="10" customFormat="1" ht="18.75" thickBot="1" x14ac:dyDescent="0.3">
      <c r="A47" s="197"/>
      <c r="B47" s="112">
        <v>15</v>
      </c>
      <c r="C47" s="94" t="s">
        <v>62</v>
      </c>
      <c r="D47" s="106">
        <v>1551</v>
      </c>
      <c r="E47" s="120">
        <v>32098160</v>
      </c>
      <c r="F47" s="114">
        <f>+J47</f>
        <v>22468712</v>
      </c>
      <c r="G47" s="115"/>
      <c r="H47" s="115"/>
      <c r="I47" s="115"/>
      <c r="J47" s="116">
        <v>22468712</v>
      </c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22468712</v>
      </c>
      <c r="T47" s="111">
        <f t="shared" si="2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</row>
    <row r="48" spans="1:65" s="10" customFormat="1" ht="18.75" thickBot="1" x14ac:dyDescent="0.3">
      <c r="A48" s="197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2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</row>
    <row r="49" spans="1:65" s="10" customFormat="1" ht="18.75" thickBot="1" x14ac:dyDescent="0.3">
      <c r="A49" s="197"/>
      <c r="B49" s="112">
        <v>16</v>
      </c>
      <c r="C49" s="94" t="s">
        <v>64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2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</row>
    <row r="50" spans="1:65" s="10" customFormat="1" ht="18.75" thickBot="1" x14ac:dyDescent="0.3">
      <c r="A50" s="197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2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</row>
    <row r="51" spans="1:65" s="10" customFormat="1" ht="36.75" thickBot="1" x14ac:dyDescent="0.3">
      <c r="A51" s="197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2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</row>
    <row r="52" spans="1:65" s="10" customFormat="1" ht="18.75" thickBot="1" x14ac:dyDescent="0.3">
      <c r="A52" s="197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2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</row>
    <row r="53" spans="1:65" s="10" customFormat="1" ht="36.75" thickBot="1" x14ac:dyDescent="0.3">
      <c r="A53" s="197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2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</row>
    <row r="54" spans="1:65" s="10" customFormat="1" ht="18.75" thickBot="1" x14ac:dyDescent="0.3">
      <c r="A54" s="197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2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</row>
    <row r="55" spans="1:65" s="10" customFormat="1" ht="18.75" thickBot="1" x14ac:dyDescent="0.3">
      <c r="A55" s="197"/>
      <c r="B55" s="112">
        <v>18</v>
      </c>
      <c r="C55" s="94" t="s">
        <v>70</v>
      </c>
      <c r="D55" s="106">
        <v>1148</v>
      </c>
      <c r="E55" s="122">
        <v>554492</v>
      </c>
      <c r="F55" s="114">
        <v>388144.39999999997</v>
      </c>
      <c r="G55" s="115"/>
      <c r="H55" s="115"/>
      <c r="I55" s="115">
        <v>388144.39999999997</v>
      </c>
      <c r="J55" s="116"/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388144.39999999997</v>
      </c>
      <c r="T55" s="111">
        <f t="shared" si="2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</row>
    <row r="56" spans="1:65" s="10" customFormat="1" ht="18.75" thickBot="1" x14ac:dyDescent="0.3">
      <c r="A56" s="197"/>
      <c r="B56" s="112">
        <v>19</v>
      </c>
      <c r="C56" s="94" t="s">
        <v>71</v>
      </c>
      <c r="D56" s="106">
        <v>1148</v>
      </c>
      <c r="E56" s="113">
        <v>22226400</v>
      </c>
      <c r="F56" s="114">
        <v>15558479.999999998</v>
      </c>
      <c r="G56" s="115"/>
      <c r="H56" s="115"/>
      <c r="I56" s="115">
        <v>15558479.999999998</v>
      </c>
      <c r="J56" s="116"/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15558479.999999998</v>
      </c>
      <c r="T56" s="111">
        <f t="shared" si="2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</row>
    <row r="57" spans="1:65" s="10" customFormat="1" ht="36.75" thickBot="1" x14ac:dyDescent="0.3">
      <c r="A57" s="197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2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</row>
    <row r="58" spans="1:65" s="10" customFormat="1" ht="18.75" thickBot="1" x14ac:dyDescent="0.3">
      <c r="A58" s="197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2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</row>
    <row r="59" spans="1:65" s="10" customFormat="1" ht="18.75" thickBot="1" x14ac:dyDescent="0.3">
      <c r="A59" s="197"/>
      <c r="B59" s="112">
        <v>21</v>
      </c>
      <c r="C59" s="94" t="s">
        <v>196</v>
      </c>
      <c r="D59" s="106">
        <v>1580</v>
      </c>
      <c r="E59" s="121">
        <f>66561095+107012143</f>
        <v>173573238</v>
      </c>
      <c r="F59" s="114">
        <f>+J59+2</f>
        <v>57857748</v>
      </c>
      <c r="G59" s="115"/>
      <c r="H59" s="115"/>
      <c r="I59" s="115"/>
      <c r="J59" s="116">
        <v>57857746</v>
      </c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57857746</v>
      </c>
      <c r="T59" s="111">
        <f t="shared" si="2"/>
        <v>2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</row>
    <row r="60" spans="1:65" s="10" customFormat="1" ht="18.75" thickBot="1" x14ac:dyDescent="0.3">
      <c r="A60" s="197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2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</row>
    <row r="61" spans="1:65" s="10" customFormat="1" ht="18.75" thickBot="1" x14ac:dyDescent="0.3">
      <c r="A61" s="197"/>
      <c r="B61" s="112">
        <v>23</v>
      </c>
      <c r="C61" s="94" t="s">
        <v>76</v>
      </c>
      <c r="D61" s="106">
        <v>1540</v>
      </c>
      <c r="E61" s="123">
        <v>2056201</v>
      </c>
      <c r="F61" s="114">
        <f>+J61</f>
        <v>1439340.7</v>
      </c>
      <c r="G61" s="115"/>
      <c r="H61" s="115"/>
      <c r="I61" s="115"/>
      <c r="J61" s="116">
        <v>1439340.7</v>
      </c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1439340.7</v>
      </c>
      <c r="T61" s="111">
        <f t="shared" si="2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</row>
    <row r="62" spans="1:65" s="10" customFormat="1" ht="18.75" thickBot="1" x14ac:dyDescent="0.3">
      <c r="A62" s="197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2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</row>
    <row r="63" spans="1:65" s="10" customFormat="1" ht="36.75" thickBot="1" x14ac:dyDescent="0.3">
      <c r="A63" s="197"/>
      <c r="B63" s="112"/>
      <c r="C63" s="94" t="s">
        <v>78</v>
      </c>
      <c r="D63" s="106"/>
      <c r="E63" s="123"/>
      <c r="F63" s="114"/>
      <c r="G63" s="115"/>
      <c r="H63" s="115"/>
      <c r="I63" s="115"/>
      <c r="J63" s="116"/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0</v>
      </c>
      <c r="T63" s="111">
        <f t="shared" si="2"/>
        <v>0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</row>
    <row r="64" spans="1:65" s="10" customFormat="1" ht="18.75" thickBot="1" x14ac:dyDescent="0.3">
      <c r="A64" s="197"/>
      <c r="B64" s="112">
        <v>25</v>
      </c>
      <c r="C64" s="94" t="s">
        <v>79</v>
      </c>
      <c r="D64" s="106">
        <v>1540</v>
      </c>
      <c r="E64" s="123">
        <v>58943610</v>
      </c>
      <c r="F64" s="114">
        <f>+J64</f>
        <v>41260527</v>
      </c>
      <c r="G64" s="115"/>
      <c r="H64" s="115"/>
      <c r="I64" s="115"/>
      <c r="J64" s="116">
        <v>41260527</v>
      </c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41260527</v>
      </c>
      <c r="T64" s="111">
        <f t="shared" si="2"/>
        <v>0</v>
      </c>
      <c r="U64" s="171"/>
      <c r="V64" s="167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</row>
    <row r="65" spans="1:65" s="10" customFormat="1" ht="18.75" thickBot="1" x14ac:dyDescent="0.3">
      <c r="A65" s="197"/>
      <c r="B65" s="112"/>
      <c r="C65" s="94" t="s">
        <v>190</v>
      </c>
      <c r="D65" s="106">
        <v>1540</v>
      </c>
      <c r="E65" s="122">
        <v>6706497</v>
      </c>
      <c r="F65" s="114">
        <f>+J65</f>
        <v>4694547.8999999994</v>
      </c>
      <c r="G65" s="115"/>
      <c r="H65" s="115"/>
      <c r="I65" s="115"/>
      <c r="J65" s="116">
        <v>4694547.8999999994</v>
      </c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4694547.8999999994</v>
      </c>
      <c r="T65" s="111"/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</row>
    <row r="66" spans="1:65" s="10" customFormat="1" ht="18.75" thickBot="1" x14ac:dyDescent="0.3">
      <c r="A66" s="197"/>
      <c r="B66" s="112">
        <v>26</v>
      </c>
      <c r="C66" s="94" t="s">
        <v>80</v>
      </c>
      <c r="D66" s="106">
        <v>1550</v>
      </c>
      <c r="E66" s="120">
        <v>3947506</v>
      </c>
      <c r="F66" s="114">
        <f>+J66</f>
        <v>2763254.1999999997</v>
      </c>
      <c r="G66" s="115"/>
      <c r="H66" s="115"/>
      <c r="I66" s="115"/>
      <c r="J66" s="116">
        <v>2763254.1999999997</v>
      </c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2763254.1999999997</v>
      </c>
      <c r="T66" s="111">
        <f t="shared" si="2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</row>
    <row r="67" spans="1:65" s="10" customFormat="1" ht="18.75" thickBot="1" x14ac:dyDescent="0.3">
      <c r="A67" s="197"/>
      <c r="B67" s="112">
        <v>43</v>
      </c>
      <c r="C67" s="94" t="s">
        <v>81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2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</row>
    <row r="68" spans="1:65" s="10" customFormat="1" ht="18.75" thickBot="1" x14ac:dyDescent="0.3">
      <c r="A68" s="197"/>
      <c r="B68" s="112">
        <v>44</v>
      </c>
      <c r="C68" s="94" t="s">
        <v>82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15"/>
      <c r="O68" s="115"/>
      <c r="P68" s="115"/>
      <c r="Q68" s="115"/>
      <c r="R68" s="115"/>
      <c r="S68" s="117">
        <f t="shared" si="0"/>
        <v>0</v>
      </c>
      <c r="T68" s="111">
        <f t="shared" si="2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</row>
    <row r="69" spans="1:65" s="10" customFormat="1" ht="18.75" thickBot="1" x14ac:dyDescent="0.3">
      <c r="A69" s="197"/>
      <c r="B69" s="112">
        <v>27</v>
      </c>
      <c r="C69" s="94" t="s">
        <v>83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24"/>
      <c r="O69" s="115"/>
      <c r="P69" s="115"/>
      <c r="Q69" s="115"/>
      <c r="R69" s="115"/>
      <c r="S69" s="117">
        <f t="shared" si="0"/>
        <v>0</v>
      </c>
      <c r="T69" s="111">
        <f t="shared" si="2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</row>
    <row r="70" spans="1:65" s="10" customFormat="1" ht="18.75" thickBot="1" x14ac:dyDescent="0.3">
      <c r="A70" s="197"/>
      <c r="B70" s="112">
        <v>28</v>
      </c>
      <c r="C70" s="94" t="s">
        <v>84</v>
      </c>
      <c r="D70" s="106"/>
      <c r="E70" s="113"/>
      <c r="F70" s="114"/>
      <c r="G70" s="115"/>
      <c r="H70" s="115"/>
      <c r="I70" s="115"/>
      <c r="J70" s="116"/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0</v>
      </c>
      <c r="T70" s="111">
        <f t="shared" si="2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</row>
    <row r="71" spans="1:65" s="10" customFormat="1" ht="18.75" thickBot="1" x14ac:dyDescent="0.3">
      <c r="A71" s="197"/>
      <c r="B71" s="112">
        <v>29</v>
      </c>
      <c r="C71" s="94" t="s">
        <v>85</v>
      </c>
      <c r="D71" s="106">
        <v>921</v>
      </c>
      <c r="E71" s="113">
        <v>12803780</v>
      </c>
      <c r="F71" s="114">
        <v>8962646</v>
      </c>
      <c r="G71" s="115"/>
      <c r="H71" s="115"/>
      <c r="I71" s="115">
        <v>8962646</v>
      </c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8962646</v>
      </c>
      <c r="T71" s="111">
        <f t="shared" si="2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</row>
    <row r="72" spans="1:65" s="10" customFormat="1" ht="18.75" thickBot="1" x14ac:dyDescent="0.3">
      <c r="A72" s="197"/>
      <c r="B72" s="112">
        <v>48</v>
      </c>
      <c r="C72" s="94" t="s">
        <v>86</v>
      </c>
      <c r="D72" s="106"/>
      <c r="E72" s="113"/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2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</row>
    <row r="73" spans="1:65" s="10" customFormat="1" ht="18.75" thickBot="1" x14ac:dyDescent="0.3">
      <c r="A73" s="197"/>
      <c r="B73" s="112">
        <v>30</v>
      </c>
      <c r="C73" s="94" t="s">
        <v>87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2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</row>
    <row r="74" spans="1:65" s="10" customFormat="1" ht="18.75" thickBot="1" x14ac:dyDescent="0.3">
      <c r="A74" s="197"/>
      <c r="B74" s="112">
        <v>50</v>
      </c>
      <c r="C74" s="94" t="s">
        <v>88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2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</row>
    <row r="75" spans="1:65" s="10" customFormat="1" ht="18.75" thickBot="1" x14ac:dyDescent="0.3">
      <c r="A75" s="197"/>
      <c r="B75" s="112">
        <v>31</v>
      </c>
      <c r="C75" s="94" t="s">
        <v>89</v>
      </c>
      <c r="D75" s="106"/>
      <c r="E75" s="113"/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2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</row>
    <row r="76" spans="1:65" s="10" customFormat="1" ht="36.75" thickBot="1" x14ac:dyDescent="0.3">
      <c r="A76" s="197"/>
      <c r="B76" s="112"/>
      <c r="C76" s="94" t="s">
        <v>90</v>
      </c>
      <c r="D76" s="106"/>
      <c r="E76" s="113"/>
      <c r="F76" s="114"/>
      <c r="G76" s="115"/>
      <c r="H76" s="115"/>
      <c r="I76" s="115"/>
      <c r="J76" s="116"/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0</v>
      </c>
      <c r="T76" s="111">
        <f t="shared" si="2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</row>
    <row r="77" spans="1:65" s="10" customFormat="1" ht="36.75" thickBot="1" x14ac:dyDescent="0.3">
      <c r="A77" s="197"/>
      <c r="B77" s="112">
        <v>32</v>
      </c>
      <c r="C77" s="94" t="s">
        <v>91</v>
      </c>
      <c r="D77" s="106">
        <v>920</v>
      </c>
      <c r="E77" s="113">
        <v>10095328</v>
      </c>
      <c r="F77" s="114">
        <v>7066729</v>
      </c>
      <c r="G77" s="115"/>
      <c r="H77" s="115"/>
      <c r="I77" s="115">
        <v>7066729</v>
      </c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7066729</v>
      </c>
      <c r="T77" s="111">
        <f t="shared" si="2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</row>
    <row r="78" spans="1:65" s="10" customFormat="1" ht="36.75" thickBot="1" x14ac:dyDescent="0.3">
      <c r="A78" s="197"/>
      <c r="B78" s="112">
        <v>33</v>
      </c>
      <c r="C78" s="94" t="s">
        <v>92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2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</row>
    <row r="79" spans="1:65" s="10" customFormat="1" ht="18.75" thickBot="1" x14ac:dyDescent="0.3">
      <c r="A79" s="197"/>
      <c r="B79" s="112">
        <v>53</v>
      </c>
      <c r="C79" s="94" t="s">
        <v>93</v>
      </c>
      <c r="D79" s="106"/>
      <c r="E79" s="113"/>
      <c r="F79" s="114"/>
      <c r="G79" s="115"/>
      <c r="H79" s="115"/>
      <c r="I79" s="115"/>
      <c r="J79" s="116"/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0</v>
      </c>
      <c r="T79" s="111">
        <f t="shared" si="2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</row>
    <row r="80" spans="1:65" s="10" customFormat="1" ht="18.75" thickBot="1" x14ac:dyDescent="0.3">
      <c r="A80" s="197"/>
      <c r="B80" s="112">
        <v>34</v>
      </c>
      <c r="C80" s="94" t="s">
        <v>94</v>
      </c>
      <c r="D80" s="106">
        <v>1538</v>
      </c>
      <c r="E80" s="113">
        <v>14246381</v>
      </c>
      <c r="F80" s="114">
        <v>9972467</v>
      </c>
      <c r="G80" s="115"/>
      <c r="H80" s="115"/>
      <c r="I80" s="115">
        <v>9972467</v>
      </c>
      <c r="J80" s="116"/>
      <c r="K80" s="115"/>
      <c r="L80" s="115"/>
      <c r="M80" s="115"/>
      <c r="N80" s="115"/>
      <c r="O80" s="115"/>
      <c r="P80" s="115"/>
      <c r="Q80" s="115"/>
      <c r="R80" s="115"/>
      <c r="S80" s="117">
        <f t="shared" si="0"/>
        <v>9972467</v>
      </c>
      <c r="T80" s="111">
        <f t="shared" si="2"/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</row>
    <row r="81" spans="1:65" s="10" customFormat="1" ht="18.75" thickBot="1" x14ac:dyDescent="0.3">
      <c r="A81" s="197"/>
      <c r="B81" s="112">
        <v>35</v>
      </c>
      <c r="C81" s="94" t="s">
        <v>95</v>
      </c>
      <c r="D81" s="106">
        <v>1536</v>
      </c>
      <c r="E81" s="113">
        <v>26601000</v>
      </c>
      <c r="F81" s="114">
        <f>+J81</f>
        <v>18620700</v>
      </c>
      <c r="G81" s="115"/>
      <c r="H81" s="115"/>
      <c r="I81" s="115"/>
      <c r="J81" s="116">
        <v>18620700</v>
      </c>
      <c r="K81" s="115"/>
      <c r="L81" s="115"/>
      <c r="M81" s="115"/>
      <c r="N81" s="115"/>
      <c r="O81" s="115"/>
      <c r="P81" s="115"/>
      <c r="Q81" s="115"/>
      <c r="R81" s="115"/>
      <c r="S81" s="117">
        <f t="shared" ref="S81:S111" si="3">SUM(G81:R81)</f>
        <v>18620700</v>
      </c>
      <c r="T81" s="111">
        <f t="shared" si="2"/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</row>
    <row r="82" spans="1:65" s="10" customFormat="1" ht="18.75" thickBot="1" x14ac:dyDescent="0.3">
      <c r="A82" s="197"/>
      <c r="B82" s="112">
        <v>36</v>
      </c>
      <c r="C82" s="94" t="s">
        <v>96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3"/>
        <v>0</v>
      </c>
      <c r="T82" s="111">
        <f t="shared" ref="T82:T111" si="4">+F82-S82</f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</row>
    <row r="83" spans="1:65" s="10" customFormat="1" ht="18.75" thickBot="1" x14ac:dyDescent="0.3">
      <c r="A83" s="197"/>
      <c r="B83" s="112">
        <v>27</v>
      </c>
      <c r="C83" s="94" t="s">
        <v>97</v>
      </c>
      <c r="D83" s="106"/>
      <c r="E83" s="113"/>
      <c r="F83" s="114"/>
      <c r="G83" s="115"/>
      <c r="H83" s="115"/>
      <c r="I83" s="115"/>
      <c r="J83" s="116"/>
      <c r="K83" s="115"/>
      <c r="L83" s="115"/>
      <c r="M83" s="115"/>
      <c r="N83" s="115"/>
      <c r="O83" s="115"/>
      <c r="P83" s="115"/>
      <c r="Q83" s="115"/>
      <c r="R83" s="115"/>
      <c r="S83" s="117">
        <f t="shared" si="3"/>
        <v>0</v>
      </c>
      <c r="T83" s="111">
        <f t="shared" si="4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</row>
    <row r="84" spans="1:65" s="10" customFormat="1" ht="36.75" thickBot="1" x14ac:dyDescent="0.3">
      <c r="A84" s="197"/>
      <c r="B84" s="112">
        <v>37</v>
      </c>
      <c r="C84" s="94" t="s">
        <v>98</v>
      </c>
      <c r="D84" s="106">
        <v>2463</v>
      </c>
      <c r="E84" s="113">
        <v>210536</v>
      </c>
      <c r="F84" s="114">
        <f>+J84</f>
        <v>210536</v>
      </c>
      <c r="G84" s="115"/>
      <c r="H84" s="115"/>
      <c r="I84" s="115"/>
      <c r="J84" s="116">
        <v>210536</v>
      </c>
      <c r="K84" s="115"/>
      <c r="L84" s="115"/>
      <c r="M84" s="115"/>
      <c r="N84" s="115"/>
      <c r="O84" s="115"/>
      <c r="P84" s="115"/>
      <c r="Q84" s="115"/>
      <c r="R84" s="115"/>
      <c r="S84" s="117">
        <f t="shared" si="3"/>
        <v>210536</v>
      </c>
      <c r="T84" s="111">
        <f t="shared" si="4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</row>
    <row r="85" spans="1:65" s="10" customFormat="1" ht="36.75" thickBot="1" x14ac:dyDescent="0.3">
      <c r="A85" s="197"/>
      <c r="B85" s="112">
        <v>38</v>
      </c>
      <c r="C85" s="94" t="s">
        <v>99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3"/>
        <v>0</v>
      </c>
      <c r="T85" s="111">
        <f t="shared" si="4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</row>
    <row r="86" spans="1:65" s="10" customFormat="1" ht="18.75" thickBot="1" x14ac:dyDescent="0.3">
      <c r="A86" s="197"/>
      <c r="B86" s="112"/>
      <c r="C86" s="94" t="s">
        <v>100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3"/>
        <v>0</v>
      </c>
      <c r="T86" s="111">
        <f t="shared" si="4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</row>
    <row r="87" spans="1:65" s="10" customFormat="1" ht="18.75" thickBot="1" x14ac:dyDescent="0.3">
      <c r="A87" s="197"/>
      <c r="B87" s="112">
        <v>59</v>
      </c>
      <c r="C87" s="94" t="s">
        <v>101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3"/>
        <v>0</v>
      </c>
      <c r="T87" s="111">
        <f t="shared" si="4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</row>
    <row r="88" spans="1:65" s="10" customFormat="1" ht="18.75" thickBot="1" x14ac:dyDescent="0.3">
      <c r="A88" s="197"/>
      <c r="B88" s="112">
        <v>60</v>
      </c>
      <c r="C88" s="94" t="s">
        <v>102</v>
      </c>
      <c r="D88" s="106"/>
      <c r="E88" s="113"/>
      <c r="F88" s="114"/>
      <c r="G88" s="115"/>
      <c r="H88" s="115"/>
      <c r="I88" s="115"/>
      <c r="J88" s="116"/>
      <c r="K88" s="115"/>
      <c r="L88" s="115"/>
      <c r="M88" s="115"/>
      <c r="N88" s="115"/>
      <c r="O88" s="115"/>
      <c r="P88" s="115"/>
      <c r="Q88" s="115"/>
      <c r="R88" s="115"/>
      <c r="S88" s="117">
        <f t="shared" si="3"/>
        <v>0</v>
      </c>
      <c r="T88" s="111">
        <f t="shared" si="4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</row>
    <row r="89" spans="1:65" s="10" customFormat="1" ht="18.75" thickBot="1" x14ac:dyDescent="0.3">
      <c r="A89" s="197"/>
      <c r="B89" s="112">
        <v>39</v>
      </c>
      <c r="C89" s="94" t="s">
        <v>103</v>
      </c>
      <c r="D89" s="106">
        <v>1149</v>
      </c>
      <c r="E89" s="113">
        <v>16375412</v>
      </c>
      <c r="F89" s="114">
        <v>11462788</v>
      </c>
      <c r="G89" s="115"/>
      <c r="H89" s="115"/>
      <c r="I89" s="115">
        <v>11462788</v>
      </c>
      <c r="J89" s="116"/>
      <c r="K89" s="115"/>
      <c r="L89" s="115"/>
      <c r="M89" s="115"/>
      <c r="N89" s="115"/>
      <c r="O89" s="115"/>
      <c r="P89" s="115"/>
      <c r="Q89" s="115"/>
      <c r="R89" s="115"/>
      <c r="S89" s="117">
        <f t="shared" si="3"/>
        <v>11462788</v>
      </c>
      <c r="T89" s="111">
        <f t="shared" si="4"/>
        <v>0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</row>
    <row r="90" spans="1:65" s="10" customFormat="1" ht="18.75" thickBot="1" x14ac:dyDescent="0.3">
      <c r="A90" s="197"/>
      <c r="B90" s="112">
        <v>40</v>
      </c>
      <c r="C90" s="94" t="s">
        <v>104</v>
      </c>
      <c r="D90" s="106">
        <v>1899</v>
      </c>
      <c r="E90" s="113">
        <v>2244455</v>
      </c>
      <c r="F90" s="114">
        <f>+J90+1556299</f>
        <v>2971119</v>
      </c>
      <c r="G90" s="115"/>
      <c r="H90" s="115"/>
      <c r="I90" s="115"/>
      <c r="J90" s="116">
        <v>1414820</v>
      </c>
      <c r="K90" s="115"/>
      <c r="L90" s="115"/>
      <c r="M90" s="115"/>
      <c r="N90" s="115"/>
      <c r="O90" s="115"/>
      <c r="P90" s="115"/>
      <c r="Q90" s="115"/>
      <c r="R90" s="115"/>
      <c r="S90" s="117">
        <f t="shared" si="3"/>
        <v>1414820</v>
      </c>
      <c r="T90" s="111">
        <f t="shared" si="4"/>
        <v>1556299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</row>
    <row r="91" spans="1:65" s="10" customFormat="1" ht="36.75" thickBot="1" x14ac:dyDescent="0.3">
      <c r="A91" s="197"/>
      <c r="B91" s="112">
        <v>41</v>
      </c>
      <c r="C91" s="94" t="s">
        <v>105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3"/>
        <v>0</v>
      </c>
      <c r="T91" s="111">
        <f t="shared" si="4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</row>
    <row r="92" spans="1:65" s="10" customFormat="1" ht="18.75" thickBot="1" x14ac:dyDescent="0.3">
      <c r="A92" s="197"/>
      <c r="B92" s="112">
        <v>42</v>
      </c>
      <c r="C92" s="94" t="s">
        <v>106</v>
      </c>
      <c r="D92" s="106"/>
      <c r="E92" s="113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3"/>
        <v>0</v>
      </c>
      <c r="T92" s="111">
        <f t="shared" si="4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</row>
    <row r="93" spans="1:65" s="10" customFormat="1" ht="36.75" thickBot="1" x14ac:dyDescent="0.3">
      <c r="A93" s="197"/>
      <c r="B93" s="112">
        <v>31</v>
      </c>
      <c r="C93" s="94" t="s">
        <v>107</v>
      </c>
      <c r="D93" s="106"/>
      <c r="E93" s="125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3"/>
        <v>0</v>
      </c>
      <c r="T93" s="111">
        <f t="shared" si="4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</row>
    <row r="94" spans="1:65" s="10" customFormat="1" ht="18.75" thickBot="1" x14ac:dyDescent="0.3">
      <c r="A94" s="197"/>
      <c r="B94" s="112">
        <v>43</v>
      </c>
      <c r="C94" s="94" t="s">
        <v>108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3"/>
        <v>0</v>
      </c>
      <c r="T94" s="111">
        <f t="shared" si="4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</row>
    <row r="95" spans="1:65" s="10" customFormat="1" ht="36.75" thickBot="1" x14ac:dyDescent="0.3">
      <c r="A95" s="197"/>
      <c r="B95" s="112">
        <v>32</v>
      </c>
      <c r="C95" s="94" t="s">
        <v>109</v>
      </c>
      <c r="D95" s="106"/>
      <c r="E95" s="113"/>
      <c r="F95" s="114"/>
      <c r="G95" s="115"/>
      <c r="H95" s="115"/>
      <c r="I95" s="115"/>
      <c r="J95" s="116"/>
      <c r="K95" s="115"/>
      <c r="L95" s="115"/>
      <c r="M95" s="115"/>
      <c r="N95" s="115"/>
      <c r="O95" s="115"/>
      <c r="P95" s="115"/>
      <c r="Q95" s="115"/>
      <c r="R95" s="115"/>
      <c r="S95" s="117">
        <f t="shared" si="3"/>
        <v>0</v>
      </c>
      <c r="T95" s="111">
        <f t="shared" si="4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</row>
    <row r="96" spans="1:65" s="10" customFormat="1" ht="41.25" customHeight="1" thickBot="1" x14ac:dyDescent="0.3">
      <c r="A96" s="197"/>
      <c r="B96" s="112">
        <v>33</v>
      </c>
      <c r="C96" s="94" t="s">
        <v>110</v>
      </c>
      <c r="D96" s="106">
        <v>1537</v>
      </c>
      <c r="E96" s="113">
        <v>55859148</v>
      </c>
      <c r="F96" s="114">
        <f>+J96</f>
        <v>39101404</v>
      </c>
      <c r="G96" s="115"/>
      <c r="H96" s="115"/>
      <c r="I96" s="115"/>
      <c r="J96" s="116">
        <v>39101404</v>
      </c>
      <c r="K96" s="115"/>
      <c r="L96" s="115"/>
      <c r="M96" s="115"/>
      <c r="N96" s="115"/>
      <c r="O96" s="115"/>
      <c r="P96" s="115"/>
      <c r="Q96" s="115"/>
      <c r="R96" s="115"/>
      <c r="S96" s="117">
        <f t="shared" si="3"/>
        <v>39101404</v>
      </c>
      <c r="T96" s="111">
        <f t="shared" si="4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</row>
    <row r="97" spans="1:65" s="10" customFormat="1" ht="18.75" thickBot="1" x14ac:dyDescent="0.3">
      <c r="A97" s="197"/>
      <c r="B97" s="112">
        <v>67</v>
      </c>
      <c r="C97" s="94" t="s">
        <v>111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3"/>
        <v>0</v>
      </c>
      <c r="T97" s="111">
        <f t="shared" si="4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</row>
    <row r="98" spans="1:65" s="10" customFormat="1" ht="18.75" thickBot="1" x14ac:dyDescent="0.3">
      <c r="A98" s="197"/>
      <c r="B98" s="112">
        <v>68</v>
      </c>
      <c r="C98" s="94" t="s">
        <v>112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3"/>
        <v>0</v>
      </c>
      <c r="T98" s="111">
        <f t="shared" si="4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</row>
    <row r="99" spans="1:65" s="10" customFormat="1" ht="36.75" thickBot="1" x14ac:dyDescent="0.3">
      <c r="A99" s="197"/>
      <c r="B99" s="112">
        <v>44</v>
      </c>
      <c r="C99" s="94" t="s">
        <v>113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3"/>
        <v>0</v>
      </c>
      <c r="T99" s="111">
        <f t="shared" si="4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</row>
    <row r="100" spans="1:65" s="10" customFormat="1" ht="18.75" thickBot="1" x14ac:dyDescent="0.3">
      <c r="A100" s="197"/>
      <c r="B100" s="112">
        <v>45</v>
      </c>
      <c r="C100" s="94" t="s">
        <v>114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3"/>
        <v>0</v>
      </c>
      <c r="T100" s="111">
        <f t="shared" si="4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</row>
    <row r="101" spans="1:65" s="10" customFormat="1" ht="36.75" thickBot="1" x14ac:dyDescent="0.3">
      <c r="A101" s="197"/>
      <c r="B101" s="112">
        <v>71</v>
      </c>
      <c r="C101" s="94" t="s">
        <v>115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3"/>
        <v>0</v>
      </c>
      <c r="T101" s="111">
        <f t="shared" si="4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</row>
    <row r="102" spans="1:65" s="10" customFormat="1" ht="18.75" thickBot="1" x14ac:dyDescent="0.3">
      <c r="A102" s="197"/>
      <c r="B102" s="112">
        <v>72</v>
      </c>
      <c r="C102" s="94" t="s">
        <v>116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3"/>
        <v>0</v>
      </c>
      <c r="T102" s="111">
        <f t="shared" si="4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</row>
    <row r="103" spans="1:65" s="10" customFormat="1" ht="18.75" thickBot="1" x14ac:dyDescent="0.3">
      <c r="A103" s="197"/>
      <c r="B103" s="112">
        <v>73</v>
      </c>
      <c r="C103" s="94" t="s">
        <v>117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3"/>
        <v>0</v>
      </c>
      <c r="T103" s="111">
        <f t="shared" si="4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</row>
    <row r="104" spans="1:65" s="10" customFormat="1" ht="36.75" thickBot="1" x14ac:dyDescent="0.3">
      <c r="A104" s="197"/>
      <c r="B104" s="112">
        <v>33</v>
      </c>
      <c r="C104" s="94" t="s">
        <v>118</v>
      </c>
      <c r="D104" s="106"/>
      <c r="E104" s="113"/>
      <c r="F104" s="114"/>
      <c r="G104" s="115"/>
      <c r="H104" s="115"/>
      <c r="I104" s="115"/>
      <c r="J104" s="116"/>
      <c r="K104" s="115"/>
      <c r="L104" s="115"/>
      <c r="M104" s="115"/>
      <c r="N104" s="115"/>
      <c r="O104" s="115"/>
      <c r="P104" s="115"/>
      <c r="Q104" s="115"/>
      <c r="R104" s="115"/>
      <c r="S104" s="117">
        <f t="shared" si="3"/>
        <v>0</v>
      </c>
      <c r="T104" s="111">
        <f t="shared" si="4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</row>
    <row r="105" spans="1:65" s="10" customFormat="1" ht="36.75" thickBot="1" x14ac:dyDescent="0.3">
      <c r="A105" s="197"/>
      <c r="B105" s="112"/>
      <c r="C105" s="94" t="s">
        <v>209</v>
      </c>
      <c r="D105" s="106"/>
      <c r="E105" s="113"/>
      <c r="F105" s="114"/>
      <c r="G105" s="115"/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/>
      <c r="T105" s="111"/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</row>
    <row r="106" spans="1:65" s="10" customFormat="1" ht="36.75" thickBot="1" x14ac:dyDescent="0.3">
      <c r="A106" s="197"/>
      <c r="B106" s="112">
        <v>46</v>
      </c>
      <c r="C106" s="94" t="s">
        <v>119</v>
      </c>
      <c r="D106" s="106">
        <v>1535</v>
      </c>
      <c r="E106" s="113">
        <v>65279685</v>
      </c>
      <c r="F106" s="114"/>
      <c r="G106" s="115"/>
      <c r="H106" s="115"/>
      <c r="I106" s="115">
        <v>45695780</v>
      </c>
      <c r="J106" s="116"/>
      <c r="K106" s="115"/>
      <c r="L106" s="115"/>
      <c r="M106" s="115"/>
      <c r="N106" s="115"/>
      <c r="O106" s="115"/>
      <c r="P106" s="115"/>
      <c r="Q106" s="115"/>
      <c r="R106" s="115"/>
      <c r="S106" s="117">
        <f t="shared" si="3"/>
        <v>45695780</v>
      </c>
      <c r="T106" s="111">
        <f t="shared" si="4"/>
        <v>-45695780</v>
      </c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</row>
    <row r="107" spans="1:65" s="10" customFormat="1" ht="36.75" thickBot="1" x14ac:dyDescent="0.3">
      <c r="A107" s="197"/>
      <c r="B107" s="112"/>
      <c r="C107" s="94" t="s">
        <v>206</v>
      </c>
      <c r="D107" s="106"/>
      <c r="E107" s="113"/>
      <c r="F107" s="114"/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/>
      <c r="T107" s="111"/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</row>
    <row r="108" spans="1:65" s="10" customFormat="1" ht="18.75" thickBot="1" x14ac:dyDescent="0.3">
      <c r="A108" s="197"/>
      <c r="B108" s="112">
        <v>47</v>
      </c>
      <c r="C108" s="94" t="s">
        <v>120</v>
      </c>
      <c r="D108" s="106"/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3"/>
        <v>0</v>
      </c>
      <c r="T108" s="111">
        <f t="shared" si="4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</row>
    <row r="109" spans="1:65" s="10" customFormat="1" ht="36.75" thickBot="1" x14ac:dyDescent="0.3">
      <c r="A109" s="197"/>
      <c r="B109" s="112">
        <v>76</v>
      </c>
      <c r="C109" s="94" t="s">
        <v>121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3"/>
        <v>0</v>
      </c>
      <c r="T109" s="111">
        <f t="shared" si="4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</row>
    <row r="110" spans="1:65" s="10" customFormat="1" ht="18.75" thickBot="1" x14ac:dyDescent="0.3">
      <c r="A110" s="197"/>
      <c r="B110" s="112">
        <v>77</v>
      </c>
      <c r="C110" s="94" t="s">
        <v>122</v>
      </c>
      <c r="D110" s="106" t="s">
        <v>31</v>
      </c>
      <c r="E110" s="113"/>
      <c r="F110" s="114"/>
      <c r="G110" s="115"/>
      <c r="H110" s="115"/>
      <c r="I110" s="115"/>
      <c r="J110" s="116"/>
      <c r="K110" s="115"/>
      <c r="L110" s="115"/>
      <c r="M110" s="115"/>
      <c r="N110" s="115"/>
      <c r="O110" s="115"/>
      <c r="P110" s="115"/>
      <c r="Q110" s="115"/>
      <c r="R110" s="115"/>
      <c r="S110" s="117">
        <f t="shared" si="3"/>
        <v>0</v>
      </c>
      <c r="T110" s="111">
        <f t="shared" si="4"/>
        <v>0</v>
      </c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</row>
    <row r="111" spans="1:65" s="10" customFormat="1" ht="54" customHeight="1" thickBot="1" x14ac:dyDescent="0.3">
      <c r="A111" s="197"/>
      <c r="B111" s="112">
        <v>48</v>
      </c>
      <c r="C111" s="94" t="s">
        <v>123</v>
      </c>
      <c r="D111" s="106" t="s">
        <v>31</v>
      </c>
      <c r="E111" s="113"/>
      <c r="F111" s="114"/>
      <c r="G111" s="115"/>
      <c r="H111" s="115"/>
      <c r="I111" s="115"/>
      <c r="J111" s="116">
        <f>24824235+28680431</f>
        <v>53504666</v>
      </c>
      <c r="K111" s="115"/>
      <c r="L111" s="115"/>
      <c r="M111" s="115"/>
      <c r="N111" s="115"/>
      <c r="O111" s="115"/>
      <c r="P111" s="115"/>
      <c r="Q111" s="115"/>
      <c r="R111" s="115"/>
      <c r="S111" s="117">
        <f t="shared" si="3"/>
        <v>53504666</v>
      </c>
      <c r="T111" s="111">
        <f t="shared" si="4"/>
        <v>-53504666</v>
      </c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</row>
    <row r="112" spans="1:65" s="10" customFormat="1" ht="18.75" thickBot="1" x14ac:dyDescent="0.3">
      <c r="A112" s="197"/>
      <c r="B112" s="112"/>
      <c r="C112" s="94" t="s">
        <v>124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</row>
    <row r="113" spans="1:65" s="10" customFormat="1" ht="36.75" thickBot="1" x14ac:dyDescent="0.3">
      <c r="A113" s="197"/>
      <c r="B113" s="112"/>
      <c r="C113" s="94" t="s">
        <v>125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</row>
    <row r="114" spans="1:65" s="10" customFormat="1" ht="18.75" thickBot="1" x14ac:dyDescent="0.3">
      <c r="A114" s="197"/>
      <c r="B114" s="112"/>
      <c r="C114" s="94" t="s">
        <v>126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</row>
    <row r="115" spans="1:65" s="10" customFormat="1" ht="36.75" thickBot="1" x14ac:dyDescent="0.3">
      <c r="A115" s="197"/>
      <c r="B115" s="112"/>
      <c r="C115" s="94" t="s">
        <v>127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</row>
    <row r="116" spans="1:65" s="10" customFormat="1" ht="36.75" thickBot="1" x14ac:dyDescent="0.3">
      <c r="A116" s="197"/>
      <c r="B116" s="112"/>
      <c r="C116" s="94" t="s">
        <v>128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</row>
    <row r="117" spans="1:65" s="10" customFormat="1" ht="36.75" thickBot="1" x14ac:dyDescent="0.3">
      <c r="A117" s="197"/>
      <c r="B117" s="112"/>
      <c r="C117" s="94" t="s">
        <v>129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</row>
    <row r="118" spans="1:65" s="10" customFormat="1" ht="18.75" thickBot="1" x14ac:dyDescent="0.3">
      <c r="A118" s="197"/>
      <c r="B118" s="112"/>
      <c r="C118" s="94" t="s">
        <v>130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</row>
    <row r="119" spans="1:65" s="10" customFormat="1" ht="36.75" thickBot="1" x14ac:dyDescent="0.3">
      <c r="A119" s="197"/>
      <c r="B119" s="112"/>
      <c r="C119" s="94" t="s">
        <v>131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</row>
    <row r="120" spans="1:65" s="10" customFormat="1" ht="36.75" thickBot="1" x14ac:dyDescent="0.3">
      <c r="A120" s="197"/>
      <c r="B120" s="112"/>
      <c r="C120" s="94" t="s">
        <v>132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</row>
    <row r="121" spans="1:65" s="11" customFormat="1" ht="18.75" thickBot="1" x14ac:dyDescent="0.3">
      <c r="A121" s="197"/>
      <c r="B121" s="112"/>
      <c r="C121" s="94" t="s">
        <v>133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</row>
    <row r="122" spans="1:65" s="10" customFormat="1" ht="36.75" thickBot="1" x14ac:dyDescent="0.3">
      <c r="A122" s="197"/>
      <c r="B122" s="112"/>
      <c r="C122" s="94" t="s">
        <v>134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</row>
    <row r="123" spans="1:65" s="10" customFormat="1" ht="36.75" thickBot="1" x14ac:dyDescent="0.3">
      <c r="A123" s="197"/>
      <c r="B123" s="112"/>
      <c r="C123" s="94" t="s">
        <v>135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</row>
    <row r="124" spans="1:65" s="10" customFormat="1" ht="18.75" thickBot="1" x14ac:dyDescent="0.3">
      <c r="A124" s="197"/>
      <c r="B124" s="112"/>
      <c r="C124" s="94" t="s">
        <v>136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/>
      <c r="T124" s="117"/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</row>
    <row r="125" spans="1:65" s="10" customFormat="1" ht="18.75" thickBot="1" x14ac:dyDescent="0.3">
      <c r="A125" s="170"/>
      <c r="B125" s="112">
        <v>38</v>
      </c>
      <c r="C125" s="94" t="s">
        <v>137</v>
      </c>
      <c r="D125" s="106"/>
      <c r="E125" s="113"/>
      <c r="F125" s="114"/>
      <c r="G125" s="115"/>
      <c r="H125" s="115"/>
      <c r="I125" s="115"/>
      <c r="J125" s="116"/>
      <c r="K125" s="115"/>
      <c r="L125" s="115"/>
      <c r="M125" s="115"/>
      <c r="N125" s="115"/>
      <c r="O125" s="115"/>
      <c r="P125" s="115"/>
      <c r="Q125" s="115"/>
      <c r="R125" s="115"/>
      <c r="S125" s="117">
        <f>SUM(G125:R125)</f>
        <v>0</v>
      </c>
      <c r="T125" s="117">
        <f>+F125-S125</f>
        <v>0</v>
      </c>
      <c r="U125" s="171"/>
      <c r="V125" s="167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4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</row>
    <row r="126" spans="1:65" s="170" customFormat="1" ht="18.75" thickBot="1" x14ac:dyDescent="0.3">
      <c r="B126" s="261"/>
      <c r="C126" s="131" t="s">
        <v>183</v>
      </c>
      <c r="D126" s="132"/>
      <c r="E126" s="133">
        <f t="shared" ref="E126:T126" si="5">SUM(E15:E125)</f>
        <v>2524970496</v>
      </c>
      <c r="F126" s="134">
        <f t="shared" si="5"/>
        <v>936250180.20000005</v>
      </c>
      <c r="G126" s="135">
        <f t="shared" si="5"/>
        <v>171382126</v>
      </c>
      <c r="H126" s="135">
        <f t="shared" si="5"/>
        <v>159839704</v>
      </c>
      <c r="I126" s="135">
        <f t="shared" si="5"/>
        <v>277335401.39999998</v>
      </c>
      <c r="J126" s="135">
        <f t="shared" si="5"/>
        <v>419440032.79999995</v>
      </c>
      <c r="K126" s="135">
        <f t="shared" si="5"/>
        <v>0</v>
      </c>
      <c r="L126" s="135">
        <f t="shared" si="5"/>
        <v>0</v>
      </c>
      <c r="M126" s="135">
        <f t="shared" si="5"/>
        <v>0</v>
      </c>
      <c r="N126" s="135">
        <f t="shared" si="5"/>
        <v>0</v>
      </c>
      <c r="O126" s="135">
        <f t="shared" si="5"/>
        <v>0</v>
      </c>
      <c r="P126" s="135">
        <f t="shared" si="5"/>
        <v>0</v>
      </c>
      <c r="Q126" s="135">
        <f t="shared" si="5"/>
        <v>0</v>
      </c>
      <c r="R126" s="135">
        <f t="shared" si="5"/>
        <v>0</v>
      </c>
      <c r="S126" s="135">
        <f t="shared" si="5"/>
        <v>1027764770.2</v>
      </c>
      <c r="T126" s="135">
        <f t="shared" si="5"/>
        <v>-91514590</v>
      </c>
    </row>
    <row r="127" spans="1:65" s="170" customFormat="1" ht="21.75" customHeight="1" x14ac:dyDescent="0.25">
      <c r="B127" s="261"/>
      <c r="F127" s="262"/>
      <c r="I127" s="262"/>
      <c r="S127" s="261"/>
      <c r="T127" s="261"/>
    </row>
    <row r="128" spans="1:65" s="170" customFormat="1" ht="21.75" customHeight="1" thickBot="1" x14ac:dyDescent="0.3">
      <c r="B128" s="261"/>
      <c r="S128" s="261"/>
      <c r="T128" s="261"/>
    </row>
    <row r="129" spans="2:20" s="170" customFormat="1" ht="21.75" customHeight="1" x14ac:dyDescent="0.25">
      <c r="B129" s="261"/>
      <c r="C129" s="343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5"/>
    </row>
    <row r="130" spans="2:20" s="175" customFormat="1" ht="21.75" customHeight="1" x14ac:dyDescent="0.3">
      <c r="C130" s="346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8"/>
    </row>
    <row r="131" spans="2:20" s="175" customFormat="1" ht="18.75" x14ac:dyDescent="0.3">
      <c r="C131" s="346" t="s">
        <v>141</v>
      </c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8"/>
    </row>
    <row r="132" spans="2:20" s="175" customFormat="1" ht="18.75" x14ac:dyDescent="0.3">
      <c r="C132" s="346" t="s">
        <v>139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165" customFormat="1" ht="15.75" thickBot="1" x14ac:dyDescent="0.3">
      <c r="C133" s="349" t="s">
        <v>140</v>
      </c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2"/>
    </row>
    <row r="134" spans="2:20" s="170" customFormat="1" ht="15.75" x14ac:dyDescent="0.25">
      <c r="B134" s="261"/>
      <c r="S134" s="261"/>
      <c r="T134" s="261"/>
    </row>
    <row r="135" spans="2:20" s="170" customFormat="1" ht="21.75" customHeight="1" x14ac:dyDescent="0.25">
      <c r="B135" s="261"/>
      <c r="S135" s="261"/>
      <c r="T135" s="261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S145" s="261"/>
      <c r="T145" s="261"/>
    </row>
    <row r="146" spans="2:20" s="170" customFormat="1" ht="21.75" customHeight="1" x14ac:dyDescent="0.25">
      <c r="B146" s="261"/>
      <c r="S146" s="261"/>
      <c r="T146" s="261"/>
    </row>
    <row r="147" spans="2:20" s="170" customFormat="1" ht="21.75" customHeight="1" x14ac:dyDescent="0.25">
      <c r="B147" s="261"/>
      <c r="C147" s="267"/>
      <c r="D147" s="267"/>
      <c r="E147" s="268"/>
      <c r="F147" s="269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4"/>
      <c r="T147" s="174"/>
    </row>
    <row r="148" spans="2:20" s="170" customFormat="1" ht="13.5" customHeight="1" x14ac:dyDescent="0.25">
      <c r="B148" s="261"/>
      <c r="S148" s="174"/>
      <c r="T148" s="174"/>
    </row>
    <row r="149" spans="2:20" s="165" customFormat="1" ht="31.5" hidden="1" customHeight="1" x14ac:dyDescent="0.25">
      <c r="E149" s="270"/>
    </row>
    <row r="150" spans="2:20" s="165" customFormat="1" x14ac:dyDescent="0.25">
      <c r="E150" s="270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  <row r="293" spans="5:5" s="165" customFormat="1" x14ac:dyDescent="0.25">
      <c r="E293" s="270"/>
    </row>
    <row r="294" spans="5:5" s="165" customFormat="1" x14ac:dyDescent="0.25">
      <c r="E294" s="270"/>
    </row>
    <row r="295" spans="5:5" s="165" customFormat="1" x14ac:dyDescent="0.25">
      <c r="E295" s="270"/>
    </row>
    <row r="296" spans="5:5" s="165" customFormat="1" x14ac:dyDescent="0.25">
      <c r="E296" s="270"/>
    </row>
    <row r="297" spans="5:5" s="165" customFormat="1" x14ac:dyDescent="0.25">
      <c r="E297" s="270"/>
    </row>
    <row r="298" spans="5:5" s="165" customFormat="1" x14ac:dyDescent="0.25">
      <c r="E298" s="270"/>
    </row>
    <row r="299" spans="5:5" s="165" customFormat="1" x14ac:dyDescent="0.25">
      <c r="E299" s="270"/>
    </row>
    <row r="300" spans="5:5" s="165" customFormat="1" x14ac:dyDescent="0.25">
      <c r="E300" s="270"/>
    </row>
    <row r="301" spans="5:5" s="165" customFormat="1" x14ac:dyDescent="0.25">
      <c r="E301" s="270"/>
    </row>
    <row r="302" spans="5:5" s="165" customFormat="1" x14ac:dyDescent="0.25">
      <c r="E302" s="270"/>
    </row>
    <row r="303" spans="5:5" s="165" customFormat="1" x14ac:dyDescent="0.25">
      <c r="E303" s="270"/>
    </row>
    <row r="304" spans="5:5" s="165" customFormat="1" x14ac:dyDescent="0.25">
      <c r="E304" s="270"/>
    </row>
    <row r="305" spans="5:5" s="165" customFormat="1" x14ac:dyDescent="0.25">
      <c r="E305" s="270"/>
    </row>
    <row r="306" spans="5:5" s="165" customFormat="1" x14ac:dyDescent="0.25">
      <c r="E306" s="270"/>
    </row>
    <row r="307" spans="5:5" s="165" customFormat="1" x14ac:dyDescent="0.25">
      <c r="E307" s="270"/>
    </row>
    <row r="308" spans="5:5" s="165" customFormat="1" x14ac:dyDescent="0.25">
      <c r="E308" s="270"/>
    </row>
    <row r="309" spans="5:5" s="165" customFormat="1" x14ac:dyDescent="0.25">
      <c r="E309" s="270"/>
    </row>
    <row r="310" spans="5:5" s="165" customFormat="1" x14ac:dyDescent="0.25">
      <c r="E310" s="270"/>
    </row>
    <row r="311" spans="5:5" s="165" customFormat="1" x14ac:dyDescent="0.25">
      <c r="E311" s="270"/>
    </row>
    <row r="312" spans="5:5" s="165" customFormat="1" x14ac:dyDescent="0.25">
      <c r="E312" s="270"/>
    </row>
    <row r="313" spans="5:5" s="165" customFormat="1" x14ac:dyDescent="0.25">
      <c r="E313" s="270"/>
    </row>
    <row r="314" spans="5:5" s="165" customFormat="1" x14ac:dyDescent="0.25">
      <c r="E314" s="270"/>
    </row>
    <row r="315" spans="5:5" s="165" customFormat="1" x14ac:dyDescent="0.25">
      <c r="E315" s="270"/>
    </row>
    <row r="316" spans="5:5" s="165" customFormat="1" x14ac:dyDescent="0.25">
      <c r="E316" s="270"/>
    </row>
    <row r="317" spans="5:5" s="165" customFormat="1" x14ac:dyDescent="0.25">
      <c r="E317" s="270"/>
    </row>
    <row r="318" spans="5:5" s="165" customFormat="1" x14ac:dyDescent="0.25">
      <c r="E318" s="270"/>
    </row>
    <row r="319" spans="5:5" s="165" customFormat="1" x14ac:dyDescent="0.25">
      <c r="E319" s="270"/>
    </row>
    <row r="320" spans="5:5" s="165" customFormat="1" x14ac:dyDescent="0.25">
      <c r="E320" s="270"/>
    </row>
    <row r="321" spans="5:5" s="165" customFormat="1" x14ac:dyDescent="0.25">
      <c r="E321" s="270"/>
    </row>
    <row r="322" spans="5:5" s="165" customFormat="1" x14ac:dyDescent="0.25">
      <c r="E322" s="270"/>
    </row>
    <row r="323" spans="5:5" s="165" customFormat="1" x14ac:dyDescent="0.25">
      <c r="E323" s="270"/>
    </row>
    <row r="324" spans="5:5" s="165" customFormat="1" x14ac:dyDescent="0.25">
      <c r="E324" s="270"/>
    </row>
    <row r="325" spans="5:5" s="165" customFormat="1" x14ac:dyDescent="0.25">
      <c r="E325" s="270"/>
    </row>
    <row r="326" spans="5:5" s="165" customFormat="1" x14ac:dyDescent="0.25">
      <c r="E326" s="270"/>
    </row>
    <row r="327" spans="5:5" s="165" customFormat="1" x14ac:dyDescent="0.25">
      <c r="E327" s="270"/>
    </row>
    <row r="328" spans="5:5" s="165" customFormat="1" x14ac:dyDescent="0.25">
      <c r="E328" s="270"/>
    </row>
    <row r="329" spans="5:5" s="165" customFormat="1" x14ac:dyDescent="0.25">
      <c r="E329" s="270"/>
    </row>
    <row r="330" spans="5:5" s="165" customFormat="1" x14ac:dyDescent="0.25">
      <c r="E330" s="270"/>
    </row>
    <row r="331" spans="5:5" s="165" customFormat="1" x14ac:dyDescent="0.25">
      <c r="E331" s="270"/>
    </row>
    <row r="332" spans="5:5" s="165" customFormat="1" x14ac:dyDescent="0.25">
      <c r="E332" s="270"/>
    </row>
    <row r="333" spans="5:5" s="165" customFormat="1" x14ac:dyDescent="0.25">
      <c r="E333" s="270"/>
    </row>
    <row r="334" spans="5:5" s="165" customFormat="1" x14ac:dyDescent="0.25">
      <c r="E334" s="270"/>
    </row>
    <row r="335" spans="5:5" s="165" customFormat="1" x14ac:dyDescent="0.25">
      <c r="E335" s="270"/>
    </row>
    <row r="336" spans="5:5" s="165" customFormat="1" x14ac:dyDescent="0.25">
      <c r="E336" s="270"/>
    </row>
    <row r="337" spans="5:5" s="165" customFormat="1" x14ac:dyDescent="0.25">
      <c r="E337" s="270"/>
    </row>
    <row r="338" spans="5:5" s="165" customFormat="1" x14ac:dyDescent="0.25">
      <c r="E338" s="270"/>
    </row>
    <row r="339" spans="5:5" s="165" customFormat="1" x14ac:dyDescent="0.25">
      <c r="E339" s="270"/>
    </row>
    <row r="340" spans="5:5" s="165" customFormat="1" x14ac:dyDescent="0.25">
      <c r="E340" s="270"/>
    </row>
    <row r="341" spans="5:5" s="165" customFormat="1" x14ac:dyDescent="0.25">
      <c r="E341" s="270"/>
    </row>
    <row r="342" spans="5:5" s="165" customFormat="1" x14ac:dyDescent="0.25">
      <c r="E342" s="270"/>
    </row>
    <row r="343" spans="5:5" s="165" customFormat="1" x14ac:dyDescent="0.25">
      <c r="E343" s="270"/>
    </row>
    <row r="344" spans="5:5" s="165" customFormat="1" x14ac:dyDescent="0.25">
      <c r="E344" s="270"/>
    </row>
    <row r="345" spans="5:5" s="165" customFormat="1" x14ac:dyDescent="0.25">
      <c r="E345" s="270"/>
    </row>
    <row r="346" spans="5:5" s="165" customFormat="1" x14ac:dyDescent="0.25">
      <c r="E346" s="270"/>
    </row>
    <row r="347" spans="5:5" s="165" customFormat="1" x14ac:dyDescent="0.25">
      <c r="E347" s="270"/>
    </row>
    <row r="348" spans="5:5" s="165" customFormat="1" x14ac:dyDescent="0.25">
      <c r="E348" s="270"/>
    </row>
    <row r="349" spans="5:5" s="165" customFormat="1" x14ac:dyDescent="0.25">
      <c r="E349" s="270"/>
    </row>
    <row r="350" spans="5:5" s="165" customFormat="1" x14ac:dyDescent="0.25">
      <c r="E350" s="270"/>
    </row>
    <row r="351" spans="5:5" s="165" customFormat="1" x14ac:dyDescent="0.25">
      <c r="E351" s="270"/>
    </row>
    <row r="352" spans="5:5" s="165" customFormat="1" x14ac:dyDescent="0.25">
      <c r="E352" s="270"/>
    </row>
    <row r="353" spans="5:5" s="165" customFormat="1" x14ac:dyDescent="0.25">
      <c r="E353" s="270"/>
    </row>
    <row r="354" spans="5:5" s="165" customFormat="1" x14ac:dyDescent="0.25">
      <c r="E354" s="270"/>
    </row>
    <row r="355" spans="5:5" s="165" customFormat="1" x14ac:dyDescent="0.25">
      <c r="E355" s="270"/>
    </row>
    <row r="356" spans="5:5" s="165" customFormat="1" x14ac:dyDescent="0.25">
      <c r="E356" s="270"/>
    </row>
    <row r="357" spans="5:5" s="165" customFormat="1" x14ac:dyDescent="0.25">
      <c r="E357" s="270"/>
    </row>
    <row r="358" spans="5:5" s="165" customFormat="1" x14ac:dyDescent="0.25">
      <c r="E358" s="270"/>
    </row>
    <row r="359" spans="5:5" s="165" customFormat="1" x14ac:dyDescent="0.25">
      <c r="E359" s="270"/>
    </row>
    <row r="360" spans="5:5" s="165" customFormat="1" x14ac:dyDescent="0.25">
      <c r="E360" s="270"/>
    </row>
    <row r="361" spans="5:5" s="165" customFormat="1" x14ac:dyDescent="0.25">
      <c r="E361" s="270"/>
    </row>
    <row r="362" spans="5:5" s="165" customFormat="1" x14ac:dyDescent="0.25">
      <c r="E362" s="270"/>
    </row>
    <row r="363" spans="5:5" s="165" customFormat="1" x14ac:dyDescent="0.25">
      <c r="E363" s="270"/>
    </row>
    <row r="364" spans="5:5" s="165" customFormat="1" x14ac:dyDescent="0.25">
      <c r="E364" s="270"/>
    </row>
    <row r="365" spans="5:5" s="165" customFormat="1" x14ac:dyDescent="0.25">
      <c r="E365" s="270"/>
    </row>
    <row r="366" spans="5:5" s="165" customFormat="1" x14ac:dyDescent="0.25">
      <c r="E366" s="270"/>
    </row>
    <row r="367" spans="5:5" s="165" customFormat="1" x14ac:dyDescent="0.25">
      <c r="E367" s="270"/>
    </row>
    <row r="368" spans="5:5" s="165" customFormat="1" x14ac:dyDescent="0.25">
      <c r="E368" s="270"/>
    </row>
    <row r="369" spans="5:5" s="165" customFormat="1" x14ac:dyDescent="0.25">
      <c r="E369" s="270"/>
    </row>
    <row r="370" spans="5:5" s="165" customFormat="1" x14ac:dyDescent="0.25">
      <c r="E370" s="270"/>
    </row>
    <row r="371" spans="5:5" s="165" customFormat="1" x14ac:dyDescent="0.25">
      <c r="E371" s="270"/>
    </row>
    <row r="372" spans="5:5" s="165" customFormat="1" x14ac:dyDescent="0.25">
      <c r="E372" s="270"/>
    </row>
    <row r="373" spans="5:5" s="165" customFormat="1" x14ac:dyDescent="0.25">
      <c r="E373" s="270"/>
    </row>
    <row r="374" spans="5:5" s="165" customFormat="1" x14ac:dyDescent="0.25">
      <c r="E374" s="270"/>
    </row>
    <row r="375" spans="5:5" s="165" customFormat="1" x14ac:dyDescent="0.25">
      <c r="E375" s="270"/>
    </row>
    <row r="376" spans="5:5" s="165" customFormat="1" x14ac:dyDescent="0.25">
      <c r="E376" s="270"/>
    </row>
    <row r="377" spans="5:5" s="165" customFormat="1" x14ac:dyDescent="0.25">
      <c r="E377" s="270"/>
    </row>
    <row r="378" spans="5:5" s="165" customFormat="1" x14ac:dyDescent="0.25">
      <c r="E378" s="270"/>
    </row>
    <row r="379" spans="5:5" s="165" customFormat="1" x14ac:dyDescent="0.25">
      <c r="E379" s="270"/>
    </row>
    <row r="380" spans="5:5" s="165" customFormat="1" x14ac:dyDescent="0.25">
      <c r="E380" s="270"/>
    </row>
    <row r="381" spans="5:5" s="165" customFormat="1" x14ac:dyDescent="0.25">
      <c r="E381" s="270"/>
    </row>
    <row r="382" spans="5:5" s="165" customFormat="1" x14ac:dyDescent="0.25">
      <c r="E382" s="270"/>
    </row>
    <row r="383" spans="5:5" s="165" customFormat="1" x14ac:dyDescent="0.25">
      <c r="E383" s="270"/>
    </row>
    <row r="384" spans="5:5" s="165" customFormat="1" x14ac:dyDescent="0.25">
      <c r="E384" s="270"/>
    </row>
    <row r="385" spans="5:5" s="165" customFormat="1" x14ac:dyDescent="0.25">
      <c r="E385" s="270"/>
    </row>
    <row r="386" spans="5:5" s="165" customFormat="1" x14ac:dyDescent="0.25">
      <c r="E386" s="270"/>
    </row>
    <row r="387" spans="5:5" s="165" customFormat="1" x14ac:dyDescent="0.25">
      <c r="E387" s="270"/>
    </row>
    <row r="388" spans="5:5" s="165" customFormat="1" x14ac:dyDescent="0.25">
      <c r="E388" s="270"/>
    </row>
    <row r="389" spans="5:5" s="165" customFormat="1" x14ac:dyDescent="0.25">
      <c r="E389" s="270"/>
    </row>
    <row r="390" spans="5:5" s="165" customFormat="1" x14ac:dyDescent="0.25">
      <c r="E390" s="270"/>
    </row>
    <row r="391" spans="5:5" s="165" customFormat="1" x14ac:dyDescent="0.25">
      <c r="E391" s="270"/>
    </row>
    <row r="392" spans="5:5" s="165" customFormat="1" x14ac:dyDescent="0.25">
      <c r="E392" s="270"/>
    </row>
    <row r="393" spans="5:5" s="165" customFormat="1" x14ac:dyDescent="0.25">
      <c r="E393" s="270"/>
    </row>
    <row r="394" spans="5:5" s="165" customFormat="1" x14ac:dyDescent="0.25">
      <c r="E394" s="270"/>
    </row>
    <row r="395" spans="5:5" s="165" customFormat="1" x14ac:dyDescent="0.25">
      <c r="E395" s="270"/>
    </row>
    <row r="396" spans="5:5" s="165" customFormat="1" x14ac:dyDescent="0.25">
      <c r="E396" s="270"/>
    </row>
    <row r="397" spans="5:5" s="165" customFormat="1" x14ac:dyDescent="0.25">
      <c r="E397" s="270"/>
    </row>
    <row r="398" spans="5:5" s="165" customFormat="1" x14ac:dyDescent="0.25">
      <c r="E398" s="270"/>
    </row>
    <row r="399" spans="5:5" s="165" customFormat="1" x14ac:dyDescent="0.25">
      <c r="E399" s="270"/>
    </row>
    <row r="400" spans="5:5" s="165" customFormat="1" x14ac:dyDescent="0.25">
      <c r="E400" s="270"/>
    </row>
    <row r="401" spans="5:5" s="165" customFormat="1" x14ac:dyDescent="0.25">
      <c r="E401" s="270"/>
    </row>
    <row r="402" spans="5:5" s="165" customFormat="1" x14ac:dyDescent="0.25">
      <c r="E402" s="270"/>
    </row>
    <row r="403" spans="5:5" s="165" customFormat="1" x14ac:dyDescent="0.25">
      <c r="E403" s="270"/>
    </row>
    <row r="404" spans="5:5" s="165" customFormat="1" x14ac:dyDescent="0.25">
      <c r="E404" s="270"/>
    </row>
    <row r="405" spans="5:5" s="165" customFormat="1" x14ac:dyDescent="0.25">
      <c r="E405" s="270"/>
    </row>
    <row r="406" spans="5:5" s="165" customFormat="1" x14ac:dyDescent="0.25">
      <c r="E406" s="270"/>
    </row>
    <row r="407" spans="5:5" s="165" customFormat="1" x14ac:dyDescent="0.25">
      <c r="E407" s="270"/>
    </row>
    <row r="408" spans="5:5" s="165" customFormat="1" x14ac:dyDescent="0.25">
      <c r="E408" s="270"/>
    </row>
    <row r="409" spans="5:5" s="165" customFormat="1" x14ac:dyDescent="0.25">
      <c r="E409" s="270"/>
    </row>
    <row r="410" spans="5:5" s="165" customFormat="1" x14ac:dyDescent="0.25">
      <c r="E410" s="270"/>
    </row>
    <row r="411" spans="5:5" s="165" customFormat="1" x14ac:dyDescent="0.25">
      <c r="E411" s="270"/>
    </row>
    <row r="412" spans="5:5" s="165" customFormat="1" x14ac:dyDescent="0.25">
      <c r="E412" s="270"/>
    </row>
    <row r="413" spans="5:5" s="165" customFormat="1" x14ac:dyDescent="0.25">
      <c r="E413" s="270"/>
    </row>
    <row r="414" spans="5:5" s="165" customFormat="1" x14ac:dyDescent="0.25">
      <c r="E414" s="270"/>
    </row>
    <row r="415" spans="5:5" s="165" customFormat="1" x14ac:dyDescent="0.25">
      <c r="E415" s="270"/>
    </row>
    <row r="416" spans="5:5" s="165" customFormat="1" x14ac:dyDescent="0.25">
      <c r="E416" s="270"/>
    </row>
    <row r="417" spans="5:5" s="165" customFormat="1" x14ac:dyDescent="0.25">
      <c r="E417" s="270"/>
    </row>
    <row r="418" spans="5:5" s="165" customFormat="1" x14ac:dyDescent="0.25">
      <c r="E418" s="270"/>
    </row>
    <row r="419" spans="5:5" s="165" customFormat="1" x14ac:dyDescent="0.25">
      <c r="E419" s="270"/>
    </row>
    <row r="420" spans="5:5" s="165" customFormat="1" x14ac:dyDescent="0.25">
      <c r="E420" s="270"/>
    </row>
    <row r="421" spans="5:5" s="165" customFormat="1" x14ac:dyDescent="0.25">
      <c r="E421" s="270"/>
    </row>
    <row r="422" spans="5:5" s="165" customFormat="1" x14ac:dyDescent="0.25">
      <c r="E422" s="270"/>
    </row>
    <row r="423" spans="5:5" s="165" customFormat="1" x14ac:dyDescent="0.25">
      <c r="E423" s="270"/>
    </row>
    <row r="424" spans="5:5" s="165" customFormat="1" x14ac:dyDescent="0.25">
      <c r="E424" s="270"/>
    </row>
    <row r="425" spans="5:5" s="165" customFormat="1" x14ac:dyDescent="0.25">
      <c r="E425" s="270"/>
    </row>
    <row r="426" spans="5:5" s="165" customFormat="1" x14ac:dyDescent="0.25">
      <c r="E426" s="270"/>
    </row>
    <row r="427" spans="5:5" s="165" customFormat="1" x14ac:dyDescent="0.25">
      <c r="E427" s="270"/>
    </row>
    <row r="428" spans="5:5" s="165" customFormat="1" x14ac:dyDescent="0.25">
      <c r="E428" s="270"/>
    </row>
    <row r="429" spans="5:5" s="165" customFormat="1" x14ac:dyDescent="0.25">
      <c r="E429" s="270"/>
    </row>
    <row r="430" spans="5:5" s="165" customFormat="1" x14ac:dyDescent="0.25">
      <c r="E430" s="270"/>
    </row>
    <row r="431" spans="5:5" s="165" customFormat="1" x14ac:dyDescent="0.25">
      <c r="E431" s="270"/>
    </row>
    <row r="432" spans="5:5" s="165" customFormat="1" x14ac:dyDescent="0.25">
      <c r="E432" s="270"/>
    </row>
    <row r="433" spans="5:5" s="165" customFormat="1" x14ac:dyDescent="0.25">
      <c r="E433" s="270"/>
    </row>
    <row r="434" spans="5:5" s="165" customFormat="1" x14ac:dyDescent="0.25">
      <c r="E434" s="270"/>
    </row>
    <row r="435" spans="5:5" s="165" customFormat="1" x14ac:dyDescent="0.25">
      <c r="E435" s="270"/>
    </row>
    <row r="436" spans="5:5" s="165" customFormat="1" x14ac:dyDescent="0.25">
      <c r="E436" s="270"/>
    </row>
    <row r="437" spans="5:5" s="165" customFormat="1" x14ac:dyDescent="0.25">
      <c r="E437" s="270"/>
    </row>
    <row r="438" spans="5:5" s="165" customFormat="1" x14ac:dyDescent="0.25">
      <c r="E438" s="270"/>
    </row>
    <row r="439" spans="5:5" s="165" customFormat="1" x14ac:dyDescent="0.25">
      <c r="E439" s="270"/>
    </row>
    <row r="440" spans="5:5" s="165" customFormat="1" x14ac:dyDescent="0.25">
      <c r="E440" s="270"/>
    </row>
    <row r="441" spans="5:5" s="165" customFormat="1" x14ac:dyDescent="0.25">
      <c r="E441" s="270"/>
    </row>
    <row r="442" spans="5:5" s="165" customFormat="1" x14ac:dyDescent="0.25">
      <c r="E442" s="270"/>
    </row>
    <row r="443" spans="5:5" s="165" customFormat="1" x14ac:dyDescent="0.25">
      <c r="E443" s="270"/>
    </row>
    <row r="444" spans="5:5" s="165" customFormat="1" x14ac:dyDescent="0.25">
      <c r="E444" s="270"/>
    </row>
    <row r="445" spans="5:5" s="165" customFormat="1" x14ac:dyDescent="0.25">
      <c r="E445" s="270"/>
    </row>
    <row r="446" spans="5:5" s="165" customFormat="1" x14ac:dyDescent="0.25">
      <c r="E446" s="270"/>
    </row>
    <row r="447" spans="5:5" s="165" customFormat="1" x14ac:dyDescent="0.25">
      <c r="E447" s="270"/>
    </row>
    <row r="448" spans="5:5" s="165" customFormat="1" x14ac:dyDescent="0.25">
      <c r="E448" s="270"/>
    </row>
    <row r="449" spans="5:5" s="165" customFormat="1" x14ac:dyDescent="0.25">
      <c r="E449" s="270"/>
    </row>
    <row r="450" spans="5:5" s="165" customFormat="1" x14ac:dyDescent="0.25">
      <c r="E450" s="270"/>
    </row>
    <row r="451" spans="5:5" s="165" customFormat="1" x14ac:dyDescent="0.25">
      <c r="E451" s="270"/>
    </row>
    <row r="452" spans="5:5" s="165" customFormat="1" x14ac:dyDescent="0.25">
      <c r="E452" s="270"/>
    </row>
    <row r="453" spans="5:5" s="165" customFormat="1" x14ac:dyDescent="0.25">
      <c r="E453" s="270"/>
    </row>
    <row r="454" spans="5:5" s="165" customFormat="1" x14ac:dyDescent="0.25">
      <c r="E454" s="270"/>
    </row>
    <row r="455" spans="5:5" s="165" customFormat="1" x14ac:dyDescent="0.25">
      <c r="E455" s="270"/>
    </row>
    <row r="456" spans="5:5" s="165" customFormat="1" x14ac:dyDescent="0.25">
      <c r="E456" s="270"/>
    </row>
    <row r="457" spans="5:5" s="165" customFormat="1" x14ac:dyDescent="0.25">
      <c r="E457" s="270"/>
    </row>
    <row r="458" spans="5:5" s="165" customFormat="1" x14ac:dyDescent="0.25">
      <c r="E458" s="270"/>
    </row>
    <row r="459" spans="5:5" s="165" customFormat="1" x14ac:dyDescent="0.25">
      <c r="E459" s="270"/>
    </row>
    <row r="460" spans="5:5" s="165" customFormat="1" x14ac:dyDescent="0.25">
      <c r="E460" s="270"/>
    </row>
    <row r="461" spans="5:5" s="165" customFormat="1" x14ac:dyDescent="0.25">
      <c r="E461" s="270"/>
    </row>
    <row r="462" spans="5:5" s="165" customFormat="1" x14ac:dyDescent="0.25">
      <c r="E462" s="270"/>
    </row>
    <row r="463" spans="5:5" s="165" customFormat="1" x14ac:dyDescent="0.25">
      <c r="E463" s="270"/>
    </row>
    <row r="464" spans="5:5" s="165" customFormat="1" x14ac:dyDescent="0.25">
      <c r="E464" s="270"/>
    </row>
    <row r="465" spans="5:5" s="165" customFormat="1" x14ac:dyDescent="0.25">
      <c r="E465" s="270"/>
    </row>
    <row r="466" spans="5:5" s="165" customFormat="1" x14ac:dyDescent="0.25">
      <c r="E466" s="270"/>
    </row>
    <row r="467" spans="5:5" s="165" customFormat="1" x14ac:dyDescent="0.25">
      <c r="E467" s="270"/>
    </row>
    <row r="468" spans="5:5" s="165" customFormat="1" x14ac:dyDescent="0.25">
      <c r="E468" s="270"/>
    </row>
    <row r="469" spans="5:5" s="165" customFormat="1" x14ac:dyDescent="0.25">
      <c r="E469" s="270"/>
    </row>
    <row r="470" spans="5:5" s="165" customFormat="1" x14ac:dyDescent="0.25">
      <c r="E470" s="270"/>
    </row>
    <row r="471" spans="5:5" s="165" customFormat="1" x14ac:dyDescent="0.25">
      <c r="E471" s="270"/>
    </row>
    <row r="472" spans="5:5" s="165" customFormat="1" x14ac:dyDescent="0.25">
      <c r="E472" s="270"/>
    </row>
    <row r="473" spans="5:5" s="165" customFormat="1" x14ac:dyDescent="0.25">
      <c r="E473" s="270"/>
    </row>
    <row r="474" spans="5:5" s="165" customFormat="1" x14ac:dyDescent="0.25">
      <c r="E474" s="270"/>
    </row>
  </sheetData>
  <autoFilter ref="A14:AJ126"/>
  <mergeCells count="6">
    <mergeCell ref="E6:T6"/>
    <mergeCell ref="C131:T131"/>
    <mergeCell ref="C132:T132"/>
    <mergeCell ref="C133:T133"/>
    <mergeCell ref="C129:T129"/>
    <mergeCell ref="C130:T13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92"/>
  <sheetViews>
    <sheetView topLeftCell="A18" zoomScale="60" zoomScaleNormal="60" workbookViewId="0">
      <selection activeCell="A72" sqref="A72:XFD72"/>
    </sheetView>
  </sheetViews>
  <sheetFormatPr baseColWidth="10" defaultColWidth="76.85546875" defaultRowHeight="15" x14ac:dyDescent="0.25"/>
  <cols>
    <col min="1" max="1" width="7.28515625" style="165" customWidth="1"/>
    <col min="2" max="2" width="6.140625" style="2" bestFit="1" customWidth="1"/>
    <col min="3" max="3" width="51" style="2" customWidth="1"/>
    <col min="4" max="4" width="20.7109375" style="2" customWidth="1"/>
    <col min="5" max="5" width="44.42578125" style="12" bestFit="1" customWidth="1"/>
    <col min="6" max="6" width="29.140625" style="2" customWidth="1"/>
    <col min="7" max="8" width="24.140625" style="2" bestFit="1" customWidth="1"/>
    <col min="9" max="9" width="24.85546875" style="2" bestFit="1" customWidth="1"/>
    <col min="10" max="10" width="22.7109375" style="2" customWidth="1"/>
    <col min="11" max="18" width="22.7109375" style="2" hidden="1" customWidth="1"/>
    <col min="19" max="19" width="25.28515625" style="2" bestFit="1" customWidth="1"/>
    <col min="20" max="20" width="28.42578125" style="2" bestFit="1" customWidth="1"/>
    <col min="21" max="21" width="8.28515625" style="165" customWidth="1"/>
    <col min="22" max="22" width="19" style="165" bestFit="1" customWidth="1"/>
    <col min="23" max="23" width="20.5703125" style="165" bestFit="1" customWidth="1"/>
    <col min="24" max="24" width="19" style="165" customWidth="1"/>
    <col min="25" max="59" width="11.42578125" style="165" customWidth="1"/>
    <col min="60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59" s="165" customFormat="1" ht="27.75" customHeight="1" x14ac:dyDescent="0.3">
      <c r="A1" s="176"/>
      <c r="B1" s="176"/>
      <c r="C1" s="177" t="s">
        <v>0</v>
      </c>
      <c r="D1" s="178"/>
      <c r="E1" s="179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</row>
    <row r="2" spans="1:59" s="165" customFormat="1" ht="27.75" customHeight="1" x14ac:dyDescent="0.3">
      <c r="A2" s="176"/>
      <c r="B2" s="176"/>
      <c r="C2" s="177" t="s">
        <v>1</v>
      </c>
      <c r="D2" s="178"/>
      <c r="E2" s="179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59" s="165" customFormat="1" ht="27.75" customHeight="1" x14ac:dyDescent="0.3">
      <c r="A3" s="176"/>
      <c r="B3" s="176"/>
      <c r="C3" s="177" t="s">
        <v>2</v>
      </c>
      <c r="D3" s="178"/>
      <c r="E3" s="179"/>
      <c r="F3" s="175"/>
      <c r="G3" s="176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59" s="165" customFormat="1" ht="27.75" customHeight="1" x14ac:dyDescent="0.3">
      <c r="A4" s="176"/>
      <c r="B4" s="176"/>
      <c r="C4" s="180" t="s">
        <v>3</v>
      </c>
      <c r="D4" s="181"/>
      <c r="E4" s="182"/>
      <c r="F4" s="182"/>
      <c r="G4" s="182"/>
      <c r="H4" s="182"/>
      <c r="I4" s="182"/>
      <c r="J4" s="182"/>
      <c r="K4" s="182"/>
      <c r="L4" s="182"/>
      <c r="R4" s="175"/>
      <c r="S4" s="175"/>
      <c r="T4" s="175"/>
    </row>
    <row r="5" spans="1:59" s="165" customFormat="1" ht="27.75" customHeight="1" x14ac:dyDescent="0.3">
      <c r="A5" s="176"/>
      <c r="B5" s="176"/>
      <c r="C5" s="183" t="s">
        <v>145</v>
      </c>
      <c r="D5" s="184"/>
      <c r="E5" s="18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1:59" s="165" customFormat="1" ht="51" customHeight="1" x14ac:dyDescent="0.45">
      <c r="A6" s="176"/>
      <c r="B6" s="176"/>
      <c r="C6" s="183"/>
      <c r="D6" s="184"/>
      <c r="E6" s="342" t="s">
        <v>144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</row>
    <row r="7" spans="1:59" s="165" customFormat="1" ht="27.75" hidden="1" customHeight="1" x14ac:dyDescent="0.3">
      <c r="A7" s="176"/>
      <c r="B7" s="176"/>
      <c r="C7" s="183"/>
      <c r="D7" s="186" t="s">
        <v>4</v>
      </c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</row>
    <row r="8" spans="1:59" s="165" customFormat="1" ht="27.75" customHeight="1" x14ac:dyDescent="0.45">
      <c r="A8" s="176"/>
      <c r="B8" s="176"/>
      <c r="C8" s="187" t="s">
        <v>162</v>
      </c>
      <c r="D8" s="188"/>
      <c r="E8" s="189"/>
      <c r="F8" s="190"/>
      <c r="G8" s="191"/>
      <c r="H8" s="175"/>
      <c r="I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1:59" s="165" customFormat="1" ht="27.75" customHeight="1" x14ac:dyDescent="0.45">
      <c r="A9" s="176"/>
      <c r="B9" s="176"/>
      <c r="C9" s="187" t="s">
        <v>163</v>
      </c>
      <c r="D9" s="188"/>
      <c r="E9" s="189"/>
      <c r="F9" s="190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</row>
    <row r="10" spans="1:59" s="165" customFormat="1" ht="21.75" hidden="1" customHeight="1" x14ac:dyDescent="0.45">
      <c r="A10" s="176"/>
      <c r="B10" s="176"/>
      <c r="C10" s="188" t="s">
        <v>5</v>
      </c>
      <c r="D10" s="188"/>
      <c r="E10" s="189"/>
      <c r="F10" s="190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</row>
    <row r="11" spans="1:59" s="165" customFormat="1" ht="21.75" hidden="1" customHeight="1" x14ac:dyDescent="0.3">
      <c r="A11" s="176"/>
      <c r="B11" s="176"/>
      <c r="C11" s="192"/>
      <c r="D11" s="192"/>
      <c r="E11" s="175"/>
      <c r="F11" s="193" t="s">
        <v>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1:59" s="165" customFormat="1" ht="15" customHeight="1" thickBot="1" x14ac:dyDescent="0.3">
      <c r="A12" s="194"/>
      <c r="B12" s="166"/>
      <c r="C12" s="176"/>
      <c r="D12" s="176"/>
      <c r="E12" s="195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</row>
    <row r="13" spans="1:59" ht="57" customHeight="1" thickBot="1" x14ac:dyDescent="0.3">
      <c r="A13" s="194"/>
      <c r="B13" s="244"/>
      <c r="C13" s="93"/>
      <c r="D13" s="94" t="s">
        <v>7</v>
      </c>
      <c r="E13" s="95" t="s">
        <v>8</v>
      </c>
      <c r="F13" s="96" t="s">
        <v>9</v>
      </c>
      <c r="G13" s="94" t="s">
        <v>10</v>
      </c>
      <c r="H13" s="94" t="s">
        <v>184</v>
      </c>
      <c r="I13" s="94" t="s">
        <v>185</v>
      </c>
      <c r="J13" s="94" t="s">
        <v>186</v>
      </c>
      <c r="K13" s="94" t="s">
        <v>14</v>
      </c>
      <c r="L13" s="94" t="s">
        <v>15</v>
      </c>
      <c r="M13" s="94" t="s">
        <v>16</v>
      </c>
      <c r="N13" s="94" t="s">
        <v>17</v>
      </c>
      <c r="O13" s="94" t="s">
        <v>18</v>
      </c>
      <c r="P13" s="94" t="s">
        <v>19</v>
      </c>
      <c r="Q13" s="94" t="s">
        <v>20</v>
      </c>
      <c r="R13" s="94" t="s">
        <v>21</v>
      </c>
      <c r="S13" s="94" t="s">
        <v>22</v>
      </c>
      <c r="T13" s="94" t="s">
        <v>23</v>
      </c>
    </row>
    <row r="14" spans="1:59" s="7" customFormat="1" ht="30" customHeight="1" thickBot="1" x14ac:dyDescent="0.3">
      <c r="A14" s="196"/>
      <c r="B14" s="260"/>
      <c r="C14" s="99" t="s">
        <v>24</v>
      </c>
      <c r="D14" s="100"/>
      <c r="E14" s="198" t="s">
        <v>29</v>
      </c>
      <c r="F14" s="198" t="s">
        <v>29</v>
      </c>
      <c r="G14" s="198" t="s">
        <v>26</v>
      </c>
      <c r="H14" s="198" t="s">
        <v>26</v>
      </c>
      <c r="I14" s="198" t="s">
        <v>26</v>
      </c>
      <c r="J14" s="198" t="s">
        <v>26</v>
      </c>
      <c r="K14" s="198" t="s">
        <v>26</v>
      </c>
      <c r="L14" s="198" t="s">
        <v>26</v>
      </c>
      <c r="M14" s="198" t="s">
        <v>26</v>
      </c>
      <c r="N14" s="198" t="s">
        <v>26</v>
      </c>
      <c r="O14" s="198" t="s">
        <v>26</v>
      </c>
      <c r="P14" s="198" t="s">
        <v>26</v>
      </c>
      <c r="Q14" s="198" t="s">
        <v>26</v>
      </c>
      <c r="R14" s="198" t="s">
        <v>26</v>
      </c>
      <c r="S14" s="198" t="s">
        <v>29</v>
      </c>
      <c r="T14" s="103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</row>
    <row r="15" spans="1:59" s="7" customFormat="1" ht="18.75" thickBot="1" x14ac:dyDescent="0.3">
      <c r="A15" s="197"/>
      <c r="B15" s="105">
        <v>1</v>
      </c>
      <c r="C15" s="94" t="s">
        <v>30</v>
      </c>
      <c r="D15" s="106" t="s">
        <v>31</v>
      </c>
      <c r="E15" s="107">
        <f>+G15*12</f>
        <v>1666157484</v>
      </c>
      <c r="F15" s="108">
        <f>+S15</f>
        <v>555385828</v>
      </c>
      <c r="G15" s="109">
        <v>138846457</v>
      </c>
      <c r="H15" s="109">
        <v>138846457</v>
      </c>
      <c r="I15" s="109">
        <v>138846457</v>
      </c>
      <c r="J15" s="110">
        <v>138846457</v>
      </c>
      <c r="K15" s="109"/>
      <c r="L15" s="109"/>
      <c r="M15" s="109"/>
      <c r="N15" s="109"/>
      <c r="O15" s="109"/>
      <c r="P15" s="109"/>
      <c r="Q15" s="109"/>
      <c r="R15" s="109"/>
      <c r="S15" s="111">
        <f t="shared" ref="S15:S79" si="0">SUM(G15:R15)</f>
        <v>555385828</v>
      </c>
      <c r="T15" s="111">
        <f>+F15-S15</f>
        <v>0</v>
      </c>
      <c r="U15" s="166"/>
      <c r="V15" s="167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</row>
    <row r="16" spans="1:59" s="7" customFormat="1" ht="18.75" hidden="1" thickBot="1" x14ac:dyDescent="0.3">
      <c r="A16" s="197"/>
      <c r="B16" s="112">
        <v>2</v>
      </c>
      <c r="C16" s="94" t="s">
        <v>32</v>
      </c>
      <c r="D16" s="106" t="s">
        <v>31</v>
      </c>
      <c r="E16" s="113"/>
      <c r="F16" s="114"/>
      <c r="G16" s="115"/>
      <c r="H16" s="115"/>
      <c r="I16" s="115"/>
      <c r="J16" s="116"/>
      <c r="K16" s="115"/>
      <c r="L16" s="115"/>
      <c r="M16" s="115"/>
      <c r="N16" s="115"/>
      <c r="O16" s="115"/>
      <c r="P16" s="115"/>
      <c r="Q16" s="115"/>
      <c r="R16" s="115"/>
      <c r="S16" s="117">
        <f t="shared" si="0"/>
        <v>0</v>
      </c>
      <c r="T16" s="111">
        <f t="shared" ref="T16:T80" si="1">+F16-S16</f>
        <v>0</v>
      </c>
      <c r="U16" s="166"/>
      <c r="V16" s="167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</row>
    <row r="17" spans="1:59" s="7" customFormat="1" ht="18.75" hidden="1" thickBot="1" x14ac:dyDescent="0.3">
      <c r="A17" s="197"/>
      <c r="B17" s="112">
        <v>3</v>
      </c>
      <c r="C17" s="94" t="s">
        <v>33</v>
      </c>
      <c r="D17" s="106" t="s">
        <v>31</v>
      </c>
      <c r="E17" s="118"/>
      <c r="F17" s="114"/>
      <c r="G17" s="115"/>
      <c r="H17" s="115"/>
      <c r="I17" s="115"/>
      <c r="J17" s="116"/>
      <c r="K17" s="115"/>
      <c r="L17" s="115"/>
      <c r="M17" s="115"/>
      <c r="N17" s="115"/>
      <c r="O17" s="115"/>
      <c r="P17" s="115"/>
      <c r="Q17" s="115"/>
      <c r="R17" s="115"/>
      <c r="S17" s="117">
        <f t="shared" si="0"/>
        <v>0</v>
      </c>
      <c r="T17" s="111">
        <f t="shared" si="1"/>
        <v>0</v>
      </c>
      <c r="U17" s="166"/>
      <c r="V17" s="167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</row>
    <row r="18" spans="1:59" s="7" customFormat="1" ht="18.75" thickBot="1" x14ac:dyDescent="0.3">
      <c r="A18" s="197"/>
      <c r="B18" s="112">
        <v>2</v>
      </c>
      <c r="C18" s="94" t="s">
        <v>34</v>
      </c>
      <c r="D18" s="106" t="s">
        <v>31</v>
      </c>
      <c r="E18" s="113">
        <f>+G18*12</f>
        <v>78441288</v>
      </c>
      <c r="F18" s="114">
        <f>SUM(G18:R18)</f>
        <v>26147096</v>
      </c>
      <c r="G18" s="115">
        <v>6536774</v>
      </c>
      <c r="H18" s="115">
        <v>6536774</v>
      </c>
      <c r="I18" s="115">
        <v>6536774</v>
      </c>
      <c r="J18" s="116">
        <v>6536774</v>
      </c>
      <c r="K18" s="115"/>
      <c r="L18" s="115"/>
      <c r="M18" s="115"/>
      <c r="N18" s="115"/>
      <c r="O18" s="115"/>
      <c r="P18" s="115"/>
      <c r="Q18" s="115"/>
      <c r="R18" s="115"/>
      <c r="S18" s="117">
        <f t="shared" si="0"/>
        <v>26147096</v>
      </c>
      <c r="T18" s="111">
        <f t="shared" si="1"/>
        <v>0</v>
      </c>
      <c r="U18" s="166"/>
      <c r="V18" s="167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</row>
    <row r="19" spans="1:59" s="7" customFormat="1" ht="18.75" hidden="1" thickBot="1" x14ac:dyDescent="0.3">
      <c r="A19" s="197"/>
      <c r="B19" s="112">
        <v>3</v>
      </c>
      <c r="C19" s="94" t="s">
        <v>35</v>
      </c>
      <c r="D19" s="106" t="s">
        <v>31</v>
      </c>
      <c r="E19" s="113"/>
      <c r="F19" s="114"/>
      <c r="G19" s="115"/>
      <c r="H19" s="115"/>
      <c r="I19" s="115"/>
      <c r="J19" s="116"/>
      <c r="K19" s="115"/>
      <c r="L19" s="115"/>
      <c r="M19" s="115"/>
      <c r="N19" s="115"/>
      <c r="O19" s="115"/>
      <c r="P19" s="115"/>
      <c r="Q19" s="115"/>
      <c r="R19" s="115"/>
      <c r="S19" s="117">
        <f t="shared" si="0"/>
        <v>0</v>
      </c>
      <c r="T19" s="111">
        <f t="shared" si="1"/>
        <v>0</v>
      </c>
      <c r="U19" s="166"/>
      <c r="V19" s="167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</row>
    <row r="20" spans="1:59" s="7" customFormat="1" ht="18.75" hidden="1" thickBot="1" x14ac:dyDescent="0.3">
      <c r="A20" s="197"/>
      <c r="B20" s="112"/>
      <c r="C20" s="94" t="s">
        <v>207</v>
      </c>
      <c r="D20" s="106"/>
      <c r="E20" s="113"/>
      <c r="F20" s="114"/>
      <c r="G20" s="115"/>
      <c r="H20" s="115"/>
      <c r="I20" s="115"/>
      <c r="J20" s="116"/>
      <c r="K20" s="115"/>
      <c r="L20" s="115"/>
      <c r="M20" s="115"/>
      <c r="N20" s="115"/>
      <c r="O20" s="115"/>
      <c r="P20" s="115"/>
      <c r="Q20" s="115"/>
      <c r="R20" s="115"/>
      <c r="S20" s="117"/>
      <c r="T20" s="111"/>
      <c r="U20" s="166"/>
      <c r="V20" s="167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</row>
    <row r="21" spans="1:59" s="7" customFormat="1" ht="18.75" hidden="1" thickBot="1" x14ac:dyDescent="0.3">
      <c r="A21" s="197"/>
      <c r="B21" s="112">
        <v>5</v>
      </c>
      <c r="C21" s="94" t="s">
        <v>36</v>
      </c>
      <c r="D21" s="106" t="s">
        <v>31</v>
      </c>
      <c r="E21" s="113"/>
      <c r="F21" s="114"/>
      <c r="G21" s="115"/>
      <c r="H21" s="115"/>
      <c r="I21" s="115"/>
      <c r="J21" s="116"/>
      <c r="K21" s="115"/>
      <c r="L21" s="115"/>
      <c r="M21" s="115"/>
      <c r="N21" s="115"/>
      <c r="O21" s="115"/>
      <c r="P21" s="115"/>
      <c r="Q21" s="115"/>
      <c r="R21" s="115"/>
      <c r="S21" s="117">
        <f t="shared" si="0"/>
        <v>0</v>
      </c>
      <c r="T21" s="111">
        <f t="shared" si="1"/>
        <v>0</v>
      </c>
      <c r="U21" s="166"/>
      <c r="V21" s="167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</row>
    <row r="22" spans="1:59" s="7" customFormat="1" ht="18.75" thickBot="1" x14ac:dyDescent="0.3">
      <c r="A22" s="197"/>
      <c r="B22" s="112">
        <v>4</v>
      </c>
      <c r="C22" s="94" t="s">
        <v>37</v>
      </c>
      <c r="D22" s="106" t="s">
        <v>31</v>
      </c>
      <c r="E22" s="113">
        <f>+G22*12</f>
        <v>5434260</v>
      </c>
      <c r="F22" s="114">
        <f>SUM(G22:R22)</f>
        <v>1811423</v>
      </c>
      <c r="G22" s="115">
        <v>452855</v>
      </c>
      <c r="H22" s="115">
        <v>452856</v>
      </c>
      <c r="I22" s="115">
        <v>452856</v>
      </c>
      <c r="J22" s="116">
        <v>452856</v>
      </c>
      <c r="K22" s="115"/>
      <c r="L22" s="115"/>
      <c r="M22" s="115"/>
      <c r="N22" s="115"/>
      <c r="O22" s="115"/>
      <c r="P22" s="115"/>
      <c r="Q22" s="115"/>
      <c r="R22" s="115"/>
      <c r="S22" s="117">
        <f t="shared" si="0"/>
        <v>1811423</v>
      </c>
      <c r="T22" s="111">
        <f t="shared" si="1"/>
        <v>0</v>
      </c>
      <c r="U22" s="166"/>
      <c r="V22" s="167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</row>
    <row r="23" spans="1:59" s="7" customFormat="1" ht="18.75" hidden="1" thickBot="1" x14ac:dyDescent="0.3">
      <c r="A23" s="197"/>
      <c r="B23" s="112">
        <v>7</v>
      </c>
      <c r="C23" s="94" t="s">
        <v>38</v>
      </c>
      <c r="D23" s="106" t="s">
        <v>31</v>
      </c>
      <c r="E23" s="113"/>
      <c r="F23" s="114">
        <f t="shared" ref="F23:F24" si="2">SUM(G23:R23)</f>
        <v>0</v>
      </c>
      <c r="G23" s="115"/>
      <c r="H23" s="115"/>
      <c r="I23" s="115"/>
      <c r="J23" s="116"/>
      <c r="K23" s="115"/>
      <c r="L23" s="115"/>
      <c r="M23" s="115"/>
      <c r="N23" s="115"/>
      <c r="O23" s="115"/>
      <c r="P23" s="115"/>
      <c r="Q23" s="115"/>
      <c r="R23" s="115"/>
      <c r="S23" s="117">
        <f t="shared" si="0"/>
        <v>0</v>
      </c>
      <c r="T23" s="111">
        <f t="shared" si="1"/>
        <v>0</v>
      </c>
      <c r="U23" s="166"/>
      <c r="V23" s="167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</row>
    <row r="24" spans="1:59" s="7" customFormat="1" ht="18.75" thickBot="1" x14ac:dyDescent="0.3">
      <c r="A24" s="197"/>
      <c r="B24" s="112">
        <v>5</v>
      </c>
      <c r="C24" s="94" t="s">
        <v>39</v>
      </c>
      <c r="D24" s="106" t="s">
        <v>31</v>
      </c>
      <c r="E24" s="113">
        <f>+G24*12</f>
        <v>6492300</v>
      </c>
      <c r="F24" s="114">
        <f t="shared" si="2"/>
        <v>2164103</v>
      </c>
      <c r="G24" s="115">
        <v>541025</v>
      </c>
      <c r="H24" s="115">
        <v>541026</v>
      </c>
      <c r="I24" s="115">
        <v>541026</v>
      </c>
      <c r="J24" s="116">
        <v>541026</v>
      </c>
      <c r="K24" s="115"/>
      <c r="L24" s="115"/>
      <c r="M24" s="115"/>
      <c r="N24" s="115"/>
      <c r="O24" s="115"/>
      <c r="P24" s="115"/>
      <c r="Q24" s="115"/>
      <c r="R24" s="115"/>
      <c r="S24" s="117">
        <f t="shared" si="0"/>
        <v>2164103</v>
      </c>
      <c r="T24" s="111">
        <f t="shared" si="1"/>
        <v>0</v>
      </c>
      <c r="U24" s="166"/>
      <c r="V24" s="167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</row>
    <row r="25" spans="1:59" s="7" customFormat="1" ht="21" hidden="1" thickBot="1" x14ac:dyDescent="0.35">
      <c r="A25" s="197"/>
      <c r="B25" s="112">
        <v>6</v>
      </c>
      <c r="C25" s="94" t="s">
        <v>40</v>
      </c>
      <c r="D25" s="106"/>
      <c r="E25" s="113"/>
      <c r="F25" s="114"/>
      <c r="G25" s="115"/>
      <c r="H25" s="115"/>
      <c r="I25" s="115"/>
      <c r="J25" s="116"/>
      <c r="K25" s="115"/>
      <c r="L25" s="115"/>
      <c r="M25" s="115"/>
      <c r="N25" s="115"/>
      <c r="O25" s="115"/>
      <c r="P25" s="115"/>
      <c r="Q25" s="115"/>
      <c r="R25" s="115"/>
      <c r="S25" s="117">
        <f t="shared" si="0"/>
        <v>0</v>
      </c>
      <c r="T25" s="111">
        <f t="shared" si="1"/>
        <v>0</v>
      </c>
      <c r="U25" s="168"/>
      <c r="V25" s="167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</row>
    <row r="26" spans="1:59" s="7" customFormat="1" ht="21" hidden="1" thickBot="1" x14ac:dyDescent="0.35">
      <c r="A26" s="197"/>
      <c r="B26" s="112">
        <v>7</v>
      </c>
      <c r="C26" s="94" t="s">
        <v>41</v>
      </c>
      <c r="D26" s="106"/>
      <c r="E26" s="113"/>
      <c r="F26" s="114"/>
      <c r="G26" s="115"/>
      <c r="H26" s="115"/>
      <c r="I26" s="115"/>
      <c r="J26" s="116"/>
      <c r="K26" s="115"/>
      <c r="L26" s="115"/>
      <c r="M26" s="115"/>
      <c r="N26" s="115"/>
      <c r="O26" s="115"/>
      <c r="P26" s="115"/>
      <c r="Q26" s="115"/>
      <c r="R26" s="115"/>
      <c r="S26" s="117">
        <f t="shared" si="0"/>
        <v>0</v>
      </c>
      <c r="T26" s="111">
        <f t="shared" si="1"/>
        <v>0</v>
      </c>
      <c r="U26" s="168"/>
      <c r="V26" s="167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</row>
    <row r="27" spans="1:59" s="7" customFormat="1" ht="18.75" hidden="1" thickBot="1" x14ac:dyDescent="0.3">
      <c r="A27" s="197"/>
      <c r="B27" s="112"/>
      <c r="C27" s="94" t="s">
        <v>42</v>
      </c>
      <c r="D27" s="106"/>
      <c r="E27" s="113"/>
      <c r="F27" s="114"/>
      <c r="G27" s="115"/>
      <c r="H27" s="115"/>
      <c r="I27" s="115"/>
      <c r="J27" s="116"/>
      <c r="K27" s="115"/>
      <c r="L27" s="115"/>
      <c r="M27" s="115"/>
      <c r="N27" s="115"/>
      <c r="O27" s="115"/>
      <c r="P27" s="115"/>
      <c r="Q27" s="115"/>
      <c r="R27" s="115"/>
      <c r="S27" s="117">
        <f t="shared" si="0"/>
        <v>0</v>
      </c>
      <c r="T27" s="111">
        <f t="shared" si="1"/>
        <v>0</v>
      </c>
      <c r="U27" s="166"/>
      <c r="V27" s="167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</row>
    <row r="28" spans="1:59" s="7" customFormat="1" ht="18.75" hidden="1" thickBot="1" x14ac:dyDescent="0.3">
      <c r="A28" s="197"/>
      <c r="B28" s="112">
        <v>10</v>
      </c>
      <c r="C28" s="94" t="s">
        <v>43</v>
      </c>
      <c r="D28" s="106"/>
      <c r="E28" s="113"/>
      <c r="F28" s="114"/>
      <c r="G28" s="115"/>
      <c r="H28" s="115"/>
      <c r="I28" s="115"/>
      <c r="J28" s="116"/>
      <c r="K28" s="115"/>
      <c r="L28" s="115"/>
      <c r="M28" s="115"/>
      <c r="N28" s="115"/>
      <c r="O28" s="115"/>
      <c r="P28" s="115"/>
      <c r="Q28" s="115"/>
      <c r="R28" s="115"/>
      <c r="S28" s="117">
        <f t="shared" si="0"/>
        <v>0</v>
      </c>
      <c r="T28" s="111">
        <f t="shared" si="1"/>
        <v>0</v>
      </c>
      <c r="U28" s="169"/>
      <c r="V28" s="167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</row>
    <row r="29" spans="1:59" s="7" customFormat="1" ht="18.75" hidden="1" thickBot="1" x14ac:dyDescent="0.3">
      <c r="A29" s="197"/>
      <c r="B29" s="112">
        <v>11</v>
      </c>
      <c r="C29" s="94" t="s">
        <v>44</v>
      </c>
      <c r="D29" s="106"/>
      <c r="E29" s="113"/>
      <c r="F29" s="114"/>
      <c r="G29" s="115"/>
      <c r="H29" s="115"/>
      <c r="I29" s="115"/>
      <c r="J29" s="116"/>
      <c r="K29" s="115"/>
      <c r="L29" s="115"/>
      <c r="M29" s="115"/>
      <c r="N29" s="115"/>
      <c r="O29" s="115"/>
      <c r="P29" s="115"/>
      <c r="Q29" s="115"/>
      <c r="R29" s="115"/>
      <c r="S29" s="117">
        <f t="shared" si="0"/>
        <v>0</v>
      </c>
      <c r="T29" s="111">
        <f t="shared" si="1"/>
        <v>0</v>
      </c>
      <c r="U29" s="166"/>
      <c r="V29" s="167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</row>
    <row r="30" spans="1:59" s="7" customFormat="1" ht="18.75" thickBot="1" x14ac:dyDescent="0.3">
      <c r="A30" s="197"/>
      <c r="B30" s="112">
        <v>12</v>
      </c>
      <c r="C30" s="94" t="s">
        <v>45</v>
      </c>
      <c r="D30" s="106">
        <v>2068</v>
      </c>
      <c r="E30" s="113">
        <v>73554653</v>
      </c>
      <c r="F30" s="114">
        <v>24518218</v>
      </c>
      <c r="G30" s="115"/>
      <c r="H30" s="115"/>
      <c r="I30" s="115"/>
      <c r="J30" s="116"/>
      <c r="K30" s="115"/>
      <c r="L30" s="115"/>
      <c r="M30" s="115"/>
      <c r="N30" s="115"/>
      <c r="O30" s="115"/>
      <c r="P30" s="115"/>
      <c r="Q30" s="115"/>
      <c r="R30" s="115"/>
      <c r="S30" s="117">
        <f t="shared" si="0"/>
        <v>0</v>
      </c>
      <c r="T30" s="111">
        <f t="shared" si="1"/>
        <v>24518218</v>
      </c>
      <c r="U30" s="166"/>
      <c r="V30" s="167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</row>
    <row r="31" spans="1:59" s="7" customFormat="1" ht="18.75" thickBot="1" x14ac:dyDescent="0.3">
      <c r="A31" s="197"/>
      <c r="B31" s="112">
        <v>8</v>
      </c>
      <c r="C31" s="94" t="s">
        <v>46</v>
      </c>
      <c r="D31" s="106">
        <v>2028</v>
      </c>
      <c r="E31" s="113">
        <v>20035713</v>
      </c>
      <c r="F31" s="114">
        <f>+J31</f>
        <v>10017856</v>
      </c>
      <c r="G31" s="115"/>
      <c r="H31" s="115"/>
      <c r="I31" s="115"/>
      <c r="J31" s="116">
        <v>10017856</v>
      </c>
      <c r="K31" s="115"/>
      <c r="L31" s="115"/>
      <c r="M31" s="115"/>
      <c r="N31" s="115"/>
      <c r="O31" s="115"/>
      <c r="P31" s="115"/>
      <c r="Q31" s="115"/>
      <c r="R31" s="115"/>
      <c r="S31" s="117">
        <f t="shared" si="0"/>
        <v>10017856</v>
      </c>
      <c r="T31" s="111">
        <f t="shared" si="1"/>
        <v>0</v>
      </c>
      <c r="U31" s="169"/>
      <c r="V31" s="167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</row>
    <row r="32" spans="1:59" s="7" customFormat="1" ht="36.75" hidden="1" thickBot="1" x14ac:dyDescent="0.3">
      <c r="A32" s="197"/>
      <c r="B32" s="112">
        <v>7</v>
      </c>
      <c r="C32" s="94" t="s">
        <v>47</v>
      </c>
      <c r="D32" s="106"/>
      <c r="E32" s="113"/>
      <c r="F32" s="114"/>
      <c r="G32" s="115"/>
      <c r="H32" s="115"/>
      <c r="I32" s="115"/>
      <c r="J32" s="116"/>
      <c r="K32" s="115"/>
      <c r="L32" s="115"/>
      <c r="M32" s="115"/>
      <c r="N32" s="115"/>
      <c r="O32" s="115"/>
      <c r="P32" s="115"/>
      <c r="Q32" s="115"/>
      <c r="R32" s="115"/>
      <c r="S32" s="117">
        <f t="shared" si="0"/>
        <v>0</v>
      </c>
      <c r="T32" s="111">
        <f t="shared" si="1"/>
        <v>0</v>
      </c>
      <c r="U32" s="166"/>
      <c r="V32" s="167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</row>
    <row r="33" spans="1:59" s="7" customFormat="1" ht="36.75" hidden="1" thickBot="1" x14ac:dyDescent="0.3">
      <c r="A33" s="197"/>
      <c r="B33" s="112">
        <v>9</v>
      </c>
      <c r="C33" s="94" t="s">
        <v>48</v>
      </c>
      <c r="D33" s="106" t="s">
        <v>31</v>
      </c>
      <c r="E33" s="113"/>
      <c r="F33" s="114"/>
      <c r="G33" s="115"/>
      <c r="H33" s="115"/>
      <c r="I33" s="115"/>
      <c r="J33" s="116"/>
      <c r="K33" s="115"/>
      <c r="L33" s="115"/>
      <c r="M33" s="115"/>
      <c r="N33" s="115"/>
      <c r="O33" s="115"/>
      <c r="P33" s="115"/>
      <c r="Q33" s="115"/>
      <c r="R33" s="115"/>
      <c r="S33" s="117">
        <f t="shared" si="0"/>
        <v>0</v>
      </c>
      <c r="T33" s="111">
        <f t="shared" si="1"/>
        <v>0</v>
      </c>
      <c r="U33" s="166"/>
      <c r="V33" s="167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</row>
    <row r="34" spans="1:59" s="7" customFormat="1" ht="36.75" thickBot="1" x14ac:dyDescent="0.3">
      <c r="A34" s="197"/>
      <c r="B34" s="112">
        <v>10</v>
      </c>
      <c r="C34" s="94" t="s">
        <v>49</v>
      </c>
      <c r="D34" s="106" t="s">
        <v>31</v>
      </c>
      <c r="E34" s="113">
        <f>+G34*12</f>
        <v>-3850440</v>
      </c>
      <c r="F34" s="114">
        <f>SUM(G34:R34)</f>
        <v>-1283480</v>
      </c>
      <c r="G34" s="115">
        <v>-320870</v>
      </c>
      <c r="H34" s="115">
        <v>-320870</v>
      </c>
      <c r="I34" s="115">
        <v>-320870</v>
      </c>
      <c r="J34" s="116">
        <v>-320870</v>
      </c>
      <c r="K34" s="115"/>
      <c r="L34" s="115"/>
      <c r="M34" s="115"/>
      <c r="N34" s="115"/>
      <c r="O34" s="115"/>
      <c r="P34" s="115"/>
      <c r="Q34" s="115"/>
      <c r="R34" s="115"/>
      <c r="S34" s="117">
        <f t="shared" si="0"/>
        <v>-1283480</v>
      </c>
      <c r="T34" s="111">
        <f t="shared" si="1"/>
        <v>0</v>
      </c>
      <c r="U34" s="166"/>
      <c r="V34" s="167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</row>
    <row r="35" spans="1:59" s="7" customFormat="1" ht="18.75" hidden="1" thickBot="1" x14ac:dyDescent="0.3">
      <c r="A35" s="197"/>
      <c r="B35" s="112">
        <v>11</v>
      </c>
      <c r="C35" s="94" t="s">
        <v>50</v>
      </c>
      <c r="D35" s="106" t="s">
        <v>31</v>
      </c>
      <c r="E35" s="113"/>
      <c r="F35" s="114"/>
      <c r="G35" s="115"/>
      <c r="H35" s="115"/>
      <c r="I35" s="115"/>
      <c r="J35" s="116"/>
      <c r="K35" s="115"/>
      <c r="L35" s="115"/>
      <c r="M35" s="115"/>
      <c r="N35" s="115"/>
      <c r="O35" s="115"/>
      <c r="P35" s="115"/>
      <c r="Q35" s="115"/>
      <c r="R35" s="115"/>
      <c r="S35" s="117">
        <f t="shared" si="0"/>
        <v>0</v>
      </c>
      <c r="T35" s="111">
        <f t="shared" si="1"/>
        <v>0</v>
      </c>
      <c r="U35" s="166"/>
      <c r="V35" s="167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</row>
    <row r="36" spans="1:59" s="8" customFormat="1" ht="36.75" hidden="1" thickBot="1" x14ac:dyDescent="0.3">
      <c r="A36" s="197"/>
      <c r="B36" s="112">
        <v>17</v>
      </c>
      <c r="C36" s="94" t="s">
        <v>51</v>
      </c>
      <c r="D36" s="106"/>
      <c r="E36" s="113"/>
      <c r="F36" s="114"/>
      <c r="G36" s="115"/>
      <c r="H36" s="115"/>
      <c r="I36" s="115"/>
      <c r="J36" s="116"/>
      <c r="K36" s="115"/>
      <c r="L36" s="115"/>
      <c r="M36" s="115"/>
      <c r="N36" s="115"/>
      <c r="O36" s="115"/>
      <c r="P36" s="115"/>
      <c r="Q36" s="115"/>
      <c r="R36" s="115"/>
      <c r="S36" s="117">
        <f t="shared" si="0"/>
        <v>0</v>
      </c>
      <c r="T36" s="111">
        <f t="shared" si="1"/>
        <v>0</v>
      </c>
      <c r="U36" s="166"/>
      <c r="V36" s="167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</row>
    <row r="37" spans="1:59" s="9" customFormat="1" ht="18.75" hidden="1" thickBot="1" x14ac:dyDescent="0.3">
      <c r="A37" s="197"/>
      <c r="B37" s="112">
        <v>18</v>
      </c>
      <c r="C37" s="94" t="s">
        <v>52</v>
      </c>
      <c r="D37" s="106"/>
      <c r="E37" s="113"/>
      <c r="F37" s="114"/>
      <c r="G37" s="115"/>
      <c r="H37" s="115"/>
      <c r="I37" s="115"/>
      <c r="J37" s="116"/>
      <c r="K37" s="115"/>
      <c r="L37" s="115"/>
      <c r="M37" s="115"/>
      <c r="N37" s="115"/>
      <c r="O37" s="115"/>
      <c r="P37" s="115"/>
      <c r="Q37" s="115"/>
      <c r="R37" s="115"/>
      <c r="S37" s="117">
        <f t="shared" si="0"/>
        <v>0</v>
      </c>
      <c r="T37" s="111">
        <f t="shared" si="1"/>
        <v>0</v>
      </c>
      <c r="U37" s="166"/>
      <c r="V37" s="167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</row>
    <row r="38" spans="1:59" s="9" customFormat="1" ht="18.75" hidden="1" thickBot="1" x14ac:dyDescent="0.3">
      <c r="A38" s="197"/>
      <c r="B38" s="112"/>
      <c r="C38" s="94" t="s">
        <v>53</v>
      </c>
      <c r="D38" s="106"/>
      <c r="E38" s="113"/>
      <c r="F38" s="114"/>
      <c r="G38" s="115"/>
      <c r="H38" s="115"/>
      <c r="I38" s="115"/>
      <c r="J38" s="116"/>
      <c r="K38" s="115"/>
      <c r="L38" s="115"/>
      <c r="M38" s="115"/>
      <c r="N38" s="115"/>
      <c r="O38" s="115"/>
      <c r="P38" s="115"/>
      <c r="Q38" s="115"/>
      <c r="R38" s="115"/>
      <c r="S38" s="117">
        <f t="shared" si="0"/>
        <v>0</v>
      </c>
      <c r="T38" s="111">
        <f t="shared" si="1"/>
        <v>0</v>
      </c>
      <c r="U38" s="166"/>
      <c r="V38" s="167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</row>
    <row r="39" spans="1:59" s="7" customFormat="1" ht="18.75" hidden="1" thickBot="1" x14ac:dyDescent="0.3">
      <c r="A39" s="197"/>
      <c r="B39" s="112">
        <v>12</v>
      </c>
      <c r="C39" s="94" t="s">
        <v>54</v>
      </c>
      <c r="D39" s="106"/>
      <c r="E39" s="113"/>
      <c r="F39" s="114"/>
      <c r="G39" s="115"/>
      <c r="H39" s="119"/>
      <c r="I39" s="115"/>
      <c r="J39" s="116"/>
      <c r="K39" s="115"/>
      <c r="L39" s="115"/>
      <c r="M39" s="115"/>
      <c r="N39" s="115"/>
      <c r="O39" s="115"/>
      <c r="P39" s="115"/>
      <c r="Q39" s="115"/>
      <c r="R39" s="115"/>
      <c r="S39" s="117">
        <f t="shared" si="0"/>
        <v>0</v>
      </c>
      <c r="T39" s="111">
        <f t="shared" si="1"/>
        <v>0</v>
      </c>
      <c r="U39" s="166"/>
      <c r="V39" s="167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</row>
    <row r="40" spans="1:59" s="7" customFormat="1" ht="18.75" hidden="1" thickBot="1" x14ac:dyDescent="0.3">
      <c r="A40" s="197"/>
      <c r="B40" s="112">
        <v>20</v>
      </c>
      <c r="C40" s="94" t="s">
        <v>55</v>
      </c>
      <c r="D40" s="106" t="s">
        <v>31</v>
      </c>
      <c r="E40" s="113"/>
      <c r="F40" s="114"/>
      <c r="G40" s="115"/>
      <c r="H40" s="119"/>
      <c r="I40" s="115"/>
      <c r="J40" s="116"/>
      <c r="K40" s="115"/>
      <c r="L40" s="115"/>
      <c r="M40" s="115"/>
      <c r="N40" s="115"/>
      <c r="O40" s="115"/>
      <c r="P40" s="115"/>
      <c r="Q40" s="115"/>
      <c r="R40" s="115"/>
      <c r="S40" s="117">
        <f t="shared" si="0"/>
        <v>0</v>
      </c>
      <c r="T40" s="111">
        <f t="shared" si="1"/>
        <v>0</v>
      </c>
      <c r="U40" s="166"/>
      <c r="V40" s="167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</row>
    <row r="41" spans="1:59" s="10" customFormat="1" ht="18.75" hidden="1" thickBot="1" x14ac:dyDescent="0.3">
      <c r="A41" s="197"/>
      <c r="B41" s="112">
        <v>13</v>
      </c>
      <c r="C41" s="94" t="s">
        <v>56</v>
      </c>
      <c r="D41" s="106" t="s">
        <v>31</v>
      </c>
      <c r="E41" s="113"/>
      <c r="F41" s="114"/>
      <c r="G41" s="115"/>
      <c r="H41" s="115"/>
      <c r="I41" s="115"/>
      <c r="J41" s="116"/>
      <c r="K41" s="115"/>
      <c r="L41" s="115"/>
      <c r="M41" s="115"/>
      <c r="N41" s="115"/>
      <c r="O41" s="115"/>
      <c r="P41" s="115"/>
      <c r="Q41" s="115"/>
      <c r="R41" s="115"/>
      <c r="S41" s="117">
        <f t="shared" si="0"/>
        <v>0</v>
      </c>
      <c r="T41" s="111">
        <f t="shared" si="1"/>
        <v>0</v>
      </c>
      <c r="U41" s="170"/>
      <c r="V41" s="167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</row>
    <row r="42" spans="1:59" s="10" customFormat="1" ht="18.75" hidden="1" thickBot="1" x14ac:dyDescent="0.3">
      <c r="A42" s="197"/>
      <c r="B42" s="112">
        <v>22</v>
      </c>
      <c r="C42" s="94" t="s">
        <v>57</v>
      </c>
      <c r="D42" s="106" t="s">
        <v>31</v>
      </c>
      <c r="E42" s="113"/>
      <c r="F42" s="114"/>
      <c r="G42" s="115"/>
      <c r="H42" s="115"/>
      <c r="I42" s="115"/>
      <c r="J42" s="116"/>
      <c r="K42" s="115"/>
      <c r="L42" s="115"/>
      <c r="M42" s="115"/>
      <c r="N42" s="115"/>
      <c r="O42" s="115"/>
      <c r="P42" s="115"/>
      <c r="Q42" s="115"/>
      <c r="R42" s="115"/>
      <c r="S42" s="117">
        <f t="shared" si="0"/>
        <v>0</v>
      </c>
      <c r="T42" s="111">
        <f t="shared" si="1"/>
        <v>0</v>
      </c>
      <c r="U42" s="170"/>
      <c r="V42" s="167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</row>
    <row r="43" spans="1:59" s="10" customFormat="1" ht="18.75" hidden="1" thickBot="1" x14ac:dyDescent="0.3">
      <c r="A43" s="197"/>
      <c r="B43" s="112">
        <v>9</v>
      </c>
      <c r="C43" s="94" t="s">
        <v>58</v>
      </c>
      <c r="D43" s="106"/>
      <c r="E43" s="113"/>
      <c r="F43" s="114"/>
      <c r="G43" s="115"/>
      <c r="H43" s="115"/>
      <c r="I43" s="115"/>
      <c r="J43" s="116"/>
      <c r="K43" s="115"/>
      <c r="L43" s="115"/>
      <c r="M43" s="115"/>
      <c r="N43" s="115"/>
      <c r="O43" s="115"/>
      <c r="P43" s="115"/>
      <c r="Q43" s="115"/>
      <c r="R43" s="115"/>
      <c r="S43" s="117">
        <f t="shared" si="0"/>
        <v>0</v>
      </c>
      <c r="T43" s="111">
        <f t="shared" si="1"/>
        <v>0</v>
      </c>
      <c r="U43" s="171"/>
      <c r="V43" s="167"/>
      <c r="W43" s="171"/>
      <c r="X43" s="171"/>
      <c r="Y43" s="171"/>
      <c r="Z43" s="171"/>
      <c r="AA43" s="171"/>
      <c r="AB43" s="172"/>
      <c r="AC43" s="173"/>
      <c r="AD43" s="171"/>
      <c r="AE43" s="171"/>
      <c r="AF43" s="171"/>
      <c r="AG43" s="171"/>
      <c r="AH43" s="171"/>
      <c r="AI43" s="171"/>
      <c r="AJ43" s="174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</row>
    <row r="44" spans="1:59" s="10" customFormat="1" ht="18.75" thickBot="1" x14ac:dyDescent="0.3">
      <c r="A44" s="197"/>
      <c r="B44" s="112">
        <v>24</v>
      </c>
      <c r="C44" s="94" t="s">
        <v>59</v>
      </c>
      <c r="D44" s="106">
        <v>898</v>
      </c>
      <c r="E44" s="113">
        <v>22188933</v>
      </c>
      <c r="F44" s="114">
        <v>22188933</v>
      </c>
      <c r="G44" s="115"/>
      <c r="H44" s="115"/>
      <c r="I44" s="115">
        <v>7396311</v>
      </c>
      <c r="J44" s="116">
        <v>14792622</v>
      </c>
      <c r="K44" s="115"/>
      <c r="L44" s="115"/>
      <c r="M44" s="115"/>
      <c r="N44" s="115"/>
      <c r="O44" s="115"/>
      <c r="P44" s="115"/>
      <c r="Q44" s="115"/>
      <c r="R44" s="115"/>
      <c r="S44" s="117">
        <f>SUM(G44:R44)</f>
        <v>22188933</v>
      </c>
      <c r="T44" s="111">
        <f t="shared" si="1"/>
        <v>0</v>
      </c>
      <c r="U44" s="171"/>
      <c r="V44" s="167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4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</row>
    <row r="45" spans="1:59" s="10" customFormat="1" ht="18.75" hidden="1" thickBot="1" x14ac:dyDescent="0.3">
      <c r="A45" s="197"/>
      <c r="B45" s="112">
        <v>25</v>
      </c>
      <c r="C45" s="94" t="s">
        <v>60</v>
      </c>
      <c r="D45" s="106"/>
      <c r="E45" s="113"/>
      <c r="F45" s="114"/>
      <c r="G45" s="115"/>
      <c r="H45" s="115"/>
      <c r="I45" s="115"/>
      <c r="J45" s="116"/>
      <c r="K45" s="115"/>
      <c r="L45" s="115"/>
      <c r="M45" s="115"/>
      <c r="N45" s="115"/>
      <c r="O45" s="115"/>
      <c r="P45" s="115"/>
      <c r="Q45" s="115"/>
      <c r="R45" s="115"/>
      <c r="S45" s="117">
        <f t="shared" si="0"/>
        <v>0</v>
      </c>
      <c r="T45" s="111">
        <f t="shared" si="1"/>
        <v>0</v>
      </c>
      <c r="U45" s="171"/>
      <c r="V45" s="167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4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</row>
    <row r="46" spans="1:59" s="10" customFormat="1" ht="18.75" thickBot="1" x14ac:dyDescent="0.3">
      <c r="A46" s="197"/>
      <c r="B46" s="112">
        <v>14</v>
      </c>
      <c r="C46" s="94" t="s">
        <v>61</v>
      </c>
      <c r="D46" s="106">
        <v>2099</v>
      </c>
      <c r="E46" s="120">
        <v>10035200</v>
      </c>
      <c r="F46" s="114">
        <f>+J46</f>
        <v>7024640</v>
      </c>
      <c r="G46" s="115"/>
      <c r="H46" s="115"/>
      <c r="I46" s="115"/>
      <c r="J46" s="116">
        <v>7024640</v>
      </c>
      <c r="K46" s="115"/>
      <c r="L46" s="115"/>
      <c r="M46" s="115"/>
      <c r="N46" s="115"/>
      <c r="O46" s="115"/>
      <c r="P46" s="115"/>
      <c r="Q46" s="115"/>
      <c r="R46" s="115"/>
      <c r="S46" s="117">
        <f t="shared" si="0"/>
        <v>7024640</v>
      </c>
      <c r="T46" s="111">
        <f t="shared" si="1"/>
        <v>0</v>
      </c>
      <c r="U46" s="171"/>
      <c r="V46" s="167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4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</row>
    <row r="47" spans="1:59" s="10" customFormat="1" ht="18.75" thickBot="1" x14ac:dyDescent="0.3">
      <c r="A47" s="197"/>
      <c r="B47" s="112">
        <v>15</v>
      </c>
      <c r="C47" s="94" t="s">
        <v>62</v>
      </c>
      <c r="D47" s="106">
        <v>2099</v>
      </c>
      <c r="E47" s="120">
        <v>27009524</v>
      </c>
      <c r="F47" s="114">
        <f>+J47</f>
        <v>18906666.799999997</v>
      </c>
      <c r="G47" s="115"/>
      <c r="H47" s="115"/>
      <c r="I47" s="115"/>
      <c r="J47" s="116">
        <v>18906666.799999997</v>
      </c>
      <c r="K47" s="115"/>
      <c r="L47" s="115"/>
      <c r="M47" s="115"/>
      <c r="N47" s="115"/>
      <c r="O47" s="115"/>
      <c r="P47" s="115"/>
      <c r="Q47" s="115"/>
      <c r="R47" s="115"/>
      <c r="S47" s="117">
        <f t="shared" si="0"/>
        <v>18906666.799999997</v>
      </c>
      <c r="T47" s="111">
        <f t="shared" si="1"/>
        <v>0</v>
      </c>
      <c r="U47" s="171"/>
      <c r="V47" s="167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4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</row>
    <row r="48" spans="1:59" s="10" customFormat="1" ht="18.75" hidden="1" thickBot="1" x14ac:dyDescent="0.3">
      <c r="A48" s="197"/>
      <c r="B48" s="112">
        <v>12</v>
      </c>
      <c r="C48" s="94" t="s">
        <v>63</v>
      </c>
      <c r="D48" s="106"/>
      <c r="E48" s="120"/>
      <c r="F48" s="114"/>
      <c r="G48" s="115"/>
      <c r="H48" s="115"/>
      <c r="I48" s="115"/>
      <c r="J48" s="116"/>
      <c r="K48" s="115"/>
      <c r="L48" s="115"/>
      <c r="M48" s="115"/>
      <c r="N48" s="115"/>
      <c r="O48" s="115"/>
      <c r="P48" s="115"/>
      <c r="Q48" s="115"/>
      <c r="R48" s="115"/>
      <c r="S48" s="117">
        <f t="shared" si="0"/>
        <v>0</v>
      </c>
      <c r="T48" s="111">
        <f t="shared" si="1"/>
        <v>0</v>
      </c>
      <c r="U48" s="171"/>
      <c r="V48" s="167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4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</row>
    <row r="49" spans="1:59" s="10" customFormat="1" ht="18.75" hidden="1" thickBot="1" x14ac:dyDescent="0.3">
      <c r="A49" s="197"/>
      <c r="B49" s="112">
        <v>16</v>
      </c>
      <c r="C49" s="94" t="s">
        <v>64</v>
      </c>
      <c r="D49" s="106"/>
      <c r="E49" s="113"/>
      <c r="F49" s="114"/>
      <c r="G49" s="115"/>
      <c r="H49" s="115"/>
      <c r="I49" s="115"/>
      <c r="J49" s="116"/>
      <c r="K49" s="115"/>
      <c r="L49" s="115"/>
      <c r="M49" s="115"/>
      <c r="N49" s="115"/>
      <c r="O49" s="115"/>
      <c r="P49" s="115"/>
      <c r="Q49" s="115"/>
      <c r="R49" s="115"/>
      <c r="S49" s="117">
        <f t="shared" si="0"/>
        <v>0</v>
      </c>
      <c r="T49" s="111">
        <f t="shared" si="1"/>
        <v>0</v>
      </c>
      <c r="U49" s="171"/>
      <c r="V49" s="167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4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</row>
    <row r="50" spans="1:59" s="10" customFormat="1" ht="18.75" hidden="1" thickBot="1" x14ac:dyDescent="0.3">
      <c r="A50" s="197"/>
      <c r="B50" s="112">
        <v>30</v>
      </c>
      <c r="C50" s="94" t="s">
        <v>65</v>
      </c>
      <c r="D50" s="106"/>
      <c r="E50" s="113"/>
      <c r="F50" s="114"/>
      <c r="G50" s="115"/>
      <c r="H50" s="115"/>
      <c r="I50" s="115"/>
      <c r="J50" s="116"/>
      <c r="K50" s="115"/>
      <c r="L50" s="115"/>
      <c r="M50" s="115"/>
      <c r="N50" s="115"/>
      <c r="O50" s="115"/>
      <c r="P50" s="115"/>
      <c r="Q50" s="115"/>
      <c r="R50" s="115"/>
      <c r="S50" s="117">
        <f t="shared" si="0"/>
        <v>0</v>
      </c>
      <c r="T50" s="111">
        <f t="shared" si="1"/>
        <v>0</v>
      </c>
      <c r="U50" s="171"/>
      <c r="V50" s="167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4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</row>
    <row r="51" spans="1:59" s="10" customFormat="1" ht="36.75" hidden="1" thickBot="1" x14ac:dyDescent="0.3">
      <c r="A51" s="197"/>
      <c r="B51" s="112">
        <v>17</v>
      </c>
      <c r="C51" s="94" t="s">
        <v>66</v>
      </c>
      <c r="D51" s="106"/>
      <c r="E51" s="113"/>
      <c r="F51" s="114"/>
      <c r="G51" s="115"/>
      <c r="H51" s="115"/>
      <c r="I51" s="115"/>
      <c r="J51" s="116"/>
      <c r="K51" s="115"/>
      <c r="L51" s="115"/>
      <c r="M51" s="115"/>
      <c r="N51" s="115"/>
      <c r="O51" s="115"/>
      <c r="P51" s="115"/>
      <c r="Q51" s="115"/>
      <c r="R51" s="115"/>
      <c r="S51" s="117">
        <f t="shared" si="0"/>
        <v>0</v>
      </c>
      <c r="T51" s="111">
        <f t="shared" si="1"/>
        <v>0</v>
      </c>
      <c r="U51" s="171"/>
      <c r="V51" s="167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4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</row>
    <row r="52" spans="1:59" s="10" customFormat="1" ht="18.75" hidden="1" thickBot="1" x14ac:dyDescent="0.3">
      <c r="A52" s="197"/>
      <c r="B52" s="112">
        <v>32</v>
      </c>
      <c r="C52" s="94" t="s">
        <v>67</v>
      </c>
      <c r="D52" s="106"/>
      <c r="E52" s="113"/>
      <c r="F52" s="114"/>
      <c r="G52" s="115"/>
      <c r="H52" s="115"/>
      <c r="I52" s="115"/>
      <c r="J52" s="116"/>
      <c r="K52" s="115"/>
      <c r="L52" s="115"/>
      <c r="M52" s="115"/>
      <c r="N52" s="115"/>
      <c r="O52" s="115"/>
      <c r="P52" s="115"/>
      <c r="Q52" s="115"/>
      <c r="R52" s="115"/>
      <c r="S52" s="117">
        <f t="shared" si="0"/>
        <v>0</v>
      </c>
      <c r="T52" s="111">
        <f t="shared" si="1"/>
        <v>0</v>
      </c>
      <c r="U52" s="171"/>
      <c r="V52" s="167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4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</row>
    <row r="53" spans="1:59" s="10" customFormat="1" ht="36.75" hidden="1" thickBot="1" x14ac:dyDescent="0.3">
      <c r="A53" s="197"/>
      <c r="B53" s="112">
        <v>33</v>
      </c>
      <c r="C53" s="94" t="s">
        <v>68</v>
      </c>
      <c r="D53" s="106"/>
      <c r="E53" s="113"/>
      <c r="F53" s="114"/>
      <c r="G53" s="115"/>
      <c r="H53" s="115"/>
      <c r="I53" s="115"/>
      <c r="J53" s="116"/>
      <c r="K53" s="115"/>
      <c r="L53" s="115"/>
      <c r="M53" s="115"/>
      <c r="N53" s="115"/>
      <c r="O53" s="115"/>
      <c r="P53" s="115"/>
      <c r="Q53" s="115"/>
      <c r="R53" s="115"/>
      <c r="S53" s="117">
        <f t="shared" si="0"/>
        <v>0</v>
      </c>
      <c r="T53" s="111">
        <f t="shared" si="1"/>
        <v>0</v>
      </c>
      <c r="U53" s="171"/>
      <c r="V53" s="167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4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</row>
    <row r="54" spans="1:59" s="10" customFormat="1" ht="18.75" hidden="1" thickBot="1" x14ac:dyDescent="0.3">
      <c r="A54" s="197"/>
      <c r="B54" s="112">
        <v>14</v>
      </c>
      <c r="C54" s="94" t="s">
        <v>69</v>
      </c>
      <c r="D54" s="106"/>
      <c r="E54" s="121"/>
      <c r="F54" s="114"/>
      <c r="G54" s="115"/>
      <c r="H54" s="115"/>
      <c r="I54" s="115"/>
      <c r="J54" s="116"/>
      <c r="K54" s="115"/>
      <c r="L54" s="115"/>
      <c r="M54" s="115"/>
      <c r="N54" s="115"/>
      <c r="O54" s="115"/>
      <c r="P54" s="115"/>
      <c r="Q54" s="115"/>
      <c r="R54" s="115"/>
      <c r="S54" s="117">
        <f t="shared" si="0"/>
        <v>0</v>
      </c>
      <c r="T54" s="111">
        <f t="shared" si="1"/>
        <v>0</v>
      </c>
      <c r="U54" s="171"/>
      <c r="V54" s="167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4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</row>
    <row r="55" spans="1:59" s="10" customFormat="1" ht="18.75" thickBot="1" x14ac:dyDescent="0.3">
      <c r="A55" s="197"/>
      <c r="B55" s="112">
        <v>18</v>
      </c>
      <c r="C55" s="94" t="s">
        <v>70</v>
      </c>
      <c r="D55" s="106">
        <v>2096</v>
      </c>
      <c r="E55" s="122">
        <v>498875</v>
      </c>
      <c r="F55" s="114">
        <f>+J55</f>
        <v>349212.5</v>
      </c>
      <c r="G55" s="115"/>
      <c r="H55" s="115"/>
      <c r="I55" s="115"/>
      <c r="J55" s="116">
        <v>349212.5</v>
      </c>
      <c r="K55" s="115"/>
      <c r="L55" s="115"/>
      <c r="M55" s="115"/>
      <c r="N55" s="115"/>
      <c r="O55" s="115"/>
      <c r="P55" s="115"/>
      <c r="Q55" s="115"/>
      <c r="R55" s="115"/>
      <c r="S55" s="117">
        <f t="shared" si="0"/>
        <v>349212.5</v>
      </c>
      <c r="T55" s="111">
        <f t="shared" si="1"/>
        <v>0</v>
      </c>
      <c r="U55" s="171"/>
      <c r="V55" s="167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4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</row>
    <row r="56" spans="1:59" s="10" customFormat="1" ht="18.75" thickBot="1" x14ac:dyDescent="0.3">
      <c r="A56" s="197"/>
      <c r="B56" s="112">
        <v>19</v>
      </c>
      <c r="C56" s="94" t="s">
        <v>71</v>
      </c>
      <c r="D56" s="106">
        <v>2096</v>
      </c>
      <c r="E56" s="113">
        <v>12502350</v>
      </c>
      <c r="F56" s="114">
        <f>+J56</f>
        <v>8751645</v>
      </c>
      <c r="G56" s="115"/>
      <c r="H56" s="115"/>
      <c r="I56" s="115"/>
      <c r="J56" s="116">
        <v>8751645</v>
      </c>
      <c r="K56" s="115"/>
      <c r="L56" s="115"/>
      <c r="M56" s="115"/>
      <c r="N56" s="115"/>
      <c r="O56" s="115"/>
      <c r="P56" s="115"/>
      <c r="Q56" s="115"/>
      <c r="R56" s="115"/>
      <c r="S56" s="117">
        <f t="shared" si="0"/>
        <v>8751645</v>
      </c>
      <c r="T56" s="111">
        <f t="shared" si="1"/>
        <v>0</v>
      </c>
      <c r="U56" s="171"/>
      <c r="V56" s="167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4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</row>
    <row r="57" spans="1:59" s="10" customFormat="1" ht="36.75" hidden="1" thickBot="1" x14ac:dyDescent="0.3">
      <c r="A57" s="197"/>
      <c r="B57" s="112">
        <v>37</v>
      </c>
      <c r="C57" s="94" t="s">
        <v>72</v>
      </c>
      <c r="D57" s="106"/>
      <c r="E57" s="120"/>
      <c r="F57" s="114"/>
      <c r="G57" s="115"/>
      <c r="H57" s="115"/>
      <c r="I57" s="115"/>
      <c r="J57" s="116"/>
      <c r="K57" s="115"/>
      <c r="L57" s="115"/>
      <c r="M57" s="115"/>
      <c r="N57" s="115"/>
      <c r="O57" s="115"/>
      <c r="P57" s="115"/>
      <c r="Q57" s="115"/>
      <c r="R57" s="115"/>
      <c r="S57" s="117">
        <f t="shared" si="0"/>
        <v>0</v>
      </c>
      <c r="T57" s="111">
        <f t="shared" si="1"/>
        <v>0</v>
      </c>
      <c r="U57" s="171"/>
      <c r="V57" s="167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4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</row>
    <row r="58" spans="1:59" s="10" customFormat="1" ht="18.75" hidden="1" thickBot="1" x14ac:dyDescent="0.3">
      <c r="A58" s="197"/>
      <c r="B58" s="112">
        <v>20</v>
      </c>
      <c r="C58" s="94" t="s">
        <v>73</v>
      </c>
      <c r="D58" s="106"/>
      <c r="E58" s="121"/>
      <c r="F58" s="114"/>
      <c r="G58" s="115"/>
      <c r="H58" s="115"/>
      <c r="I58" s="115"/>
      <c r="J58" s="116"/>
      <c r="K58" s="115"/>
      <c r="L58" s="115"/>
      <c r="M58" s="115"/>
      <c r="N58" s="115"/>
      <c r="O58" s="115"/>
      <c r="P58" s="115"/>
      <c r="Q58" s="115"/>
      <c r="R58" s="115"/>
      <c r="S58" s="117">
        <f t="shared" si="0"/>
        <v>0</v>
      </c>
      <c r="T58" s="111">
        <f t="shared" si="1"/>
        <v>0</v>
      </c>
      <c r="U58" s="171"/>
      <c r="V58" s="167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4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</row>
    <row r="59" spans="1:59" s="10" customFormat="1" ht="18.75" hidden="1" thickBot="1" x14ac:dyDescent="0.3">
      <c r="A59" s="197"/>
      <c r="B59" s="112">
        <v>21</v>
      </c>
      <c r="C59" s="94" t="s">
        <v>74</v>
      </c>
      <c r="D59" s="106"/>
      <c r="E59" s="121"/>
      <c r="F59" s="114"/>
      <c r="G59" s="115"/>
      <c r="H59" s="115"/>
      <c r="I59" s="115"/>
      <c r="J59" s="116"/>
      <c r="K59" s="115"/>
      <c r="L59" s="115"/>
      <c r="M59" s="115"/>
      <c r="N59" s="115"/>
      <c r="O59" s="115"/>
      <c r="P59" s="115"/>
      <c r="Q59" s="115"/>
      <c r="R59" s="115"/>
      <c r="S59" s="117">
        <f t="shared" si="0"/>
        <v>0</v>
      </c>
      <c r="T59" s="111">
        <f t="shared" si="1"/>
        <v>0</v>
      </c>
      <c r="U59" s="171"/>
      <c r="V59" s="167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4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</row>
    <row r="60" spans="1:59" s="10" customFormat="1" ht="18.75" hidden="1" thickBot="1" x14ac:dyDescent="0.3">
      <c r="A60" s="197"/>
      <c r="B60" s="112">
        <v>22</v>
      </c>
      <c r="C60" s="94" t="s">
        <v>75</v>
      </c>
      <c r="D60" s="106"/>
      <c r="E60" s="123"/>
      <c r="F60" s="114"/>
      <c r="G60" s="115"/>
      <c r="H60" s="115"/>
      <c r="I60" s="115"/>
      <c r="J60" s="116"/>
      <c r="K60" s="115"/>
      <c r="L60" s="115"/>
      <c r="M60" s="115"/>
      <c r="N60" s="115"/>
      <c r="O60" s="115"/>
      <c r="P60" s="115"/>
      <c r="Q60" s="115"/>
      <c r="R60" s="115"/>
      <c r="S60" s="117">
        <f t="shared" si="0"/>
        <v>0</v>
      </c>
      <c r="T60" s="111">
        <f t="shared" si="1"/>
        <v>0</v>
      </c>
      <c r="U60" s="171"/>
      <c r="V60" s="167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4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</row>
    <row r="61" spans="1:59" s="10" customFormat="1" ht="18.75" thickBot="1" x14ac:dyDescent="0.3">
      <c r="A61" s="197"/>
      <c r="B61" s="112">
        <v>23</v>
      </c>
      <c r="C61" s="94" t="s">
        <v>76</v>
      </c>
      <c r="D61" s="106">
        <v>2135</v>
      </c>
      <c r="E61" s="123">
        <v>2111774</v>
      </c>
      <c r="F61" s="114">
        <f>+J61</f>
        <v>1478241.7999999998</v>
      </c>
      <c r="G61" s="115"/>
      <c r="H61" s="115"/>
      <c r="I61" s="115"/>
      <c r="J61" s="116">
        <f>+E61*0.7</f>
        <v>1478241.7999999998</v>
      </c>
      <c r="K61" s="115"/>
      <c r="L61" s="115"/>
      <c r="M61" s="115"/>
      <c r="N61" s="115"/>
      <c r="O61" s="115"/>
      <c r="P61" s="115"/>
      <c r="Q61" s="115"/>
      <c r="R61" s="115"/>
      <c r="S61" s="117">
        <f t="shared" si="0"/>
        <v>1478241.7999999998</v>
      </c>
      <c r="T61" s="111">
        <f t="shared" si="1"/>
        <v>0</v>
      </c>
      <c r="U61" s="171"/>
      <c r="V61" s="167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4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</row>
    <row r="62" spans="1:59" s="10" customFormat="1" ht="18.75" hidden="1" thickBot="1" x14ac:dyDescent="0.3">
      <c r="A62" s="197"/>
      <c r="B62" s="112">
        <v>24</v>
      </c>
      <c r="C62" s="94" t="s">
        <v>77</v>
      </c>
      <c r="D62" s="106"/>
      <c r="E62" s="123"/>
      <c r="F62" s="114"/>
      <c r="G62" s="115"/>
      <c r="H62" s="115"/>
      <c r="I62" s="115"/>
      <c r="J62" s="116"/>
      <c r="K62" s="115"/>
      <c r="L62" s="115"/>
      <c r="M62" s="115"/>
      <c r="N62" s="115"/>
      <c r="O62" s="115"/>
      <c r="P62" s="115"/>
      <c r="Q62" s="115"/>
      <c r="R62" s="115"/>
      <c r="S62" s="117">
        <f t="shared" si="0"/>
        <v>0</v>
      </c>
      <c r="T62" s="111">
        <f t="shared" si="1"/>
        <v>0</v>
      </c>
      <c r="U62" s="171"/>
      <c r="V62" s="167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4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</row>
    <row r="63" spans="1:59" s="10" customFormat="1" ht="18.75" thickBot="1" x14ac:dyDescent="0.3">
      <c r="A63" s="197"/>
      <c r="B63" s="112"/>
      <c r="C63" s="94" t="s">
        <v>203</v>
      </c>
      <c r="D63" s="106">
        <v>2135</v>
      </c>
      <c r="E63" s="123">
        <v>5680496</v>
      </c>
      <c r="F63" s="114">
        <f>+J63</f>
        <v>3976347.1999999997</v>
      </c>
      <c r="G63" s="115"/>
      <c r="H63" s="115"/>
      <c r="I63" s="115"/>
      <c r="J63" s="116">
        <f>+E63*0.7</f>
        <v>3976347.1999999997</v>
      </c>
      <c r="K63" s="115"/>
      <c r="L63" s="115"/>
      <c r="M63" s="115"/>
      <c r="N63" s="115"/>
      <c r="O63" s="115"/>
      <c r="P63" s="115"/>
      <c r="Q63" s="115"/>
      <c r="R63" s="115"/>
      <c r="S63" s="117">
        <f t="shared" si="0"/>
        <v>3976347.1999999997</v>
      </c>
      <c r="T63" s="111">
        <f t="shared" si="1"/>
        <v>0</v>
      </c>
      <c r="U63" s="171"/>
      <c r="V63" s="167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4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</row>
    <row r="64" spans="1:59" s="10" customFormat="1" ht="18.75" thickBot="1" x14ac:dyDescent="0.3">
      <c r="A64" s="197"/>
      <c r="B64" s="112">
        <v>25</v>
      </c>
      <c r="C64" s="94" t="s">
        <v>79</v>
      </c>
      <c r="D64" s="106">
        <v>2135</v>
      </c>
      <c r="E64" s="123">
        <v>53585100</v>
      </c>
      <c r="F64" s="114">
        <f>+J64</f>
        <v>37509570</v>
      </c>
      <c r="G64" s="115"/>
      <c r="H64" s="115"/>
      <c r="I64" s="115"/>
      <c r="J64" s="116">
        <f>+E64*0.7</f>
        <v>37509570</v>
      </c>
      <c r="K64" s="115"/>
      <c r="L64" s="115"/>
      <c r="M64" s="115"/>
      <c r="N64" s="115"/>
      <c r="O64" s="115"/>
      <c r="P64" s="115"/>
      <c r="Q64" s="115"/>
      <c r="R64" s="115"/>
      <c r="S64" s="117">
        <f t="shared" si="0"/>
        <v>37509570</v>
      </c>
      <c r="T64" s="111">
        <f t="shared" si="1"/>
        <v>0</v>
      </c>
      <c r="U64" s="171"/>
      <c r="V64" s="167"/>
      <c r="W64" s="171">
        <v>32255190</v>
      </c>
      <c r="X64" s="171">
        <v>-1040490</v>
      </c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4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</row>
    <row r="65" spans="1:59" s="10" customFormat="1" ht="18.75" thickBot="1" x14ac:dyDescent="0.3">
      <c r="A65" s="197"/>
      <c r="B65" s="112">
        <v>26</v>
      </c>
      <c r="C65" s="94" t="s">
        <v>80</v>
      </c>
      <c r="D65" s="106">
        <v>2097</v>
      </c>
      <c r="E65" s="120">
        <v>3160390</v>
      </c>
      <c r="F65" s="114">
        <f>+J65</f>
        <v>2213273</v>
      </c>
      <c r="G65" s="115"/>
      <c r="H65" s="115"/>
      <c r="I65" s="115"/>
      <c r="J65" s="116">
        <v>2213273</v>
      </c>
      <c r="K65" s="115"/>
      <c r="L65" s="115"/>
      <c r="M65" s="115"/>
      <c r="N65" s="115"/>
      <c r="O65" s="115"/>
      <c r="P65" s="115"/>
      <c r="Q65" s="115"/>
      <c r="R65" s="115"/>
      <c r="S65" s="117">
        <f t="shared" si="0"/>
        <v>2213273</v>
      </c>
      <c r="T65" s="111">
        <f t="shared" si="1"/>
        <v>0</v>
      </c>
      <c r="U65" s="171"/>
      <c r="V65" s="167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4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</row>
    <row r="66" spans="1:59" s="10" customFormat="1" ht="18.75" hidden="1" thickBot="1" x14ac:dyDescent="0.3">
      <c r="A66" s="197"/>
      <c r="B66" s="112">
        <v>43</v>
      </c>
      <c r="C66" s="94" t="s">
        <v>81</v>
      </c>
      <c r="D66" s="106"/>
      <c r="E66" s="113"/>
      <c r="F66" s="114"/>
      <c r="G66" s="115"/>
      <c r="H66" s="115"/>
      <c r="I66" s="115"/>
      <c r="J66" s="116"/>
      <c r="K66" s="115"/>
      <c r="L66" s="115"/>
      <c r="M66" s="115"/>
      <c r="N66" s="115"/>
      <c r="O66" s="115"/>
      <c r="P66" s="115"/>
      <c r="Q66" s="115"/>
      <c r="R66" s="115"/>
      <c r="S66" s="117">
        <f t="shared" si="0"/>
        <v>0</v>
      </c>
      <c r="T66" s="111">
        <f t="shared" si="1"/>
        <v>0</v>
      </c>
      <c r="U66" s="171"/>
      <c r="V66" s="167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4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</row>
    <row r="67" spans="1:59" s="10" customFormat="1" ht="18.75" hidden="1" thickBot="1" x14ac:dyDescent="0.3">
      <c r="A67" s="197"/>
      <c r="B67" s="112">
        <v>44</v>
      </c>
      <c r="C67" s="94" t="s">
        <v>82</v>
      </c>
      <c r="D67" s="106"/>
      <c r="E67" s="113"/>
      <c r="F67" s="114"/>
      <c r="G67" s="115"/>
      <c r="H67" s="115"/>
      <c r="I67" s="115"/>
      <c r="J67" s="116"/>
      <c r="K67" s="115"/>
      <c r="L67" s="115"/>
      <c r="M67" s="115"/>
      <c r="N67" s="115"/>
      <c r="O67" s="115"/>
      <c r="P67" s="115"/>
      <c r="Q67" s="115"/>
      <c r="R67" s="115"/>
      <c r="S67" s="117">
        <f t="shared" si="0"/>
        <v>0</v>
      </c>
      <c r="T67" s="111">
        <f t="shared" si="1"/>
        <v>0</v>
      </c>
      <c r="U67" s="171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4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</row>
    <row r="68" spans="1:59" s="10" customFormat="1" ht="18.75" hidden="1" thickBot="1" x14ac:dyDescent="0.3">
      <c r="A68" s="197"/>
      <c r="B68" s="112">
        <v>27</v>
      </c>
      <c r="C68" s="94" t="s">
        <v>83</v>
      </c>
      <c r="D68" s="106"/>
      <c r="E68" s="113"/>
      <c r="F68" s="114"/>
      <c r="G68" s="115"/>
      <c r="H68" s="115"/>
      <c r="I68" s="115"/>
      <c r="J68" s="116"/>
      <c r="K68" s="115"/>
      <c r="L68" s="115"/>
      <c r="M68" s="115"/>
      <c r="N68" s="124"/>
      <c r="O68" s="115"/>
      <c r="P68" s="115"/>
      <c r="Q68" s="115"/>
      <c r="R68" s="115"/>
      <c r="S68" s="117">
        <f t="shared" si="0"/>
        <v>0</v>
      </c>
      <c r="T68" s="111">
        <f t="shared" si="1"/>
        <v>0</v>
      </c>
      <c r="U68" s="171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4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</row>
    <row r="69" spans="1:59" s="10" customFormat="1" ht="18.75" hidden="1" thickBot="1" x14ac:dyDescent="0.3">
      <c r="A69" s="197"/>
      <c r="B69" s="112">
        <v>28</v>
      </c>
      <c r="C69" s="94" t="s">
        <v>84</v>
      </c>
      <c r="D69" s="106"/>
      <c r="E69" s="113"/>
      <c r="F69" s="114"/>
      <c r="G69" s="115"/>
      <c r="H69" s="115"/>
      <c r="I69" s="115"/>
      <c r="J69" s="116"/>
      <c r="K69" s="115"/>
      <c r="L69" s="115"/>
      <c r="M69" s="115"/>
      <c r="N69" s="115"/>
      <c r="O69" s="115"/>
      <c r="P69" s="115"/>
      <c r="Q69" s="115"/>
      <c r="R69" s="115"/>
      <c r="S69" s="117">
        <f t="shared" si="0"/>
        <v>0</v>
      </c>
      <c r="T69" s="111">
        <f t="shared" si="1"/>
        <v>0</v>
      </c>
      <c r="U69" s="171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4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</row>
    <row r="70" spans="1:59" s="10" customFormat="1" ht="18.75" thickBot="1" x14ac:dyDescent="0.3">
      <c r="A70" s="197"/>
      <c r="B70" s="112">
        <v>29</v>
      </c>
      <c r="C70" s="94" t="s">
        <v>85</v>
      </c>
      <c r="D70" s="106">
        <v>2100</v>
      </c>
      <c r="E70" s="113">
        <v>533715</v>
      </c>
      <c r="F70" s="114">
        <f>+J70</f>
        <v>373600</v>
      </c>
      <c r="G70" s="115"/>
      <c r="H70" s="115"/>
      <c r="I70" s="115"/>
      <c r="J70" s="116">
        <v>373600</v>
      </c>
      <c r="K70" s="115"/>
      <c r="L70" s="115"/>
      <c r="M70" s="115"/>
      <c r="N70" s="115"/>
      <c r="O70" s="115"/>
      <c r="P70" s="115"/>
      <c r="Q70" s="115"/>
      <c r="R70" s="115"/>
      <c r="S70" s="117">
        <f t="shared" si="0"/>
        <v>373600</v>
      </c>
      <c r="T70" s="111">
        <f t="shared" si="1"/>
        <v>0</v>
      </c>
      <c r="U70" s="171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4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</row>
    <row r="71" spans="1:59" s="10" customFormat="1" ht="18.75" thickBot="1" x14ac:dyDescent="0.3">
      <c r="A71" s="197"/>
      <c r="B71" s="112">
        <v>48</v>
      </c>
      <c r="C71" s="94" t="s">
        <v>86</v>
      </c>
      <c r="D71" s="106">
        <v>2295</v>
      </c>
      <c r="E71" s="113">
        <v>12777120</v>
      </c>
      <c r="F71" s="114"/>
      <c r="G71" s="115"/>
      <c r="H71" s="115"/>
      <c r="I71" s="115"/>
      <c r="J71" s="116"/>
      <c r="K71" s="115"/>
      <c r="L71" s="115"/>
      <c r="M71" s="115"/>
      <c r="N71" s="115"/>
      <c r="O71" s="115"/>
      <c r="P71" s="115"/>
      <c r="Q71" s="115"/>
      <c r="R71" s="115"/>
      <c r="S71" s="117">
        <f t="shared" si="0"/>
        <v>0</v>
      </c>
      <c r="T71" s="111">
        <f t="shared" si="1"/>
        <v>0</v>
      </c>
      <c r="U71" s="171"/>
      <c r="V71" s="167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4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</row>
    <row r="72" spans="1:59" s="10" customFormat="1" ht="18.75" thickBot="1" x14ac:dyDescent="0.3">
      <c r="A72" s="197"/>
      <c r="B72" s="112">
        <v>30</v>
      </c>
      <c r="C72" s="94" t="s">
        <v>87</v>
      </c>
      <c r="D72" s="106">
        <v>2095</v>
      </c>
      <c r="E72" s="113">
        <v>29672159</v>
      </c>
      <c r="F72" s="114"/>
      <c r="G72" s="115"/>
      <c r="H72" s="115"/>
      <c r="I72" s="115"/>
      <c r="J72" s="116"/>
      <c r="K72" s="115"/>
      <c r="L72" s="115"/>
      <c r="M72" s="115"/>
      <c r="N72" s="115"/>
      <c r="O72" s="115"/>
      <c r="P72" s="115"/>
      <c r="Q72" s="115"/>
      <c r="R72" s="115"/>
      <c r="S72" s="117">
        <f t="shared" si="0"/>
        <v>0</v>
      </c>
      <c r="T72" s="111">
        <f t="shared" si="1"/>
        <v>0</v>
      </c>
      <c r="U72" s="171"/>
      <c r="V72" s="167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4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</row>
    <row r="73" spans="1:59" s="10" customFormat="1" ht="18.75" hidden="1" thickBot="1" x14ac:dyDescent="0.3">
      <c r="A73" s="197"/>
      <c r="B73" s="112">
        <v>50</v>
      </c>
      <c r="C73" s="94" t="s">
        <v>88</v>
      </c>
      <c r="D73" s="106"/>
      <c r="E73" s="113"/>
      <c r="F73" s="114"/>
      <c r="G73" s="115"/>
      <c r="H73" s="115"/>
      <c r="I73" s="115"/>
      <c r="J73" s="116"/>
      <c r="K73" s="115"/>
      <c r="L73" s="115"/>
      <c r="M73" s="115"/>
      <c r="N73" s="115"/>
      <c r="O73" s="115"/>
      <c r="P73" s="115"/>
      <c r="Q73" s="115"/>
      <c r="R73" s="115"/>
      <c r="S73" s="117">
        <f t="shared" si="0"/>
        <v>0</v>
      </c>
      <c r="T73" s="111">
        <f t="shared" si="1"/>
        <v>0</v>
      </c>
      <c r="U73" s="171"/>
      <c r="V73" s="167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4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</row>
    <row r="74" spans="1:59" s="10" customFormat="1" ht="18.75" hidden="1" thickBot="1" x14ac:dyDescent="0.3">
      <c r="A74" s="197"/>
      <c r="B74" s="112">
        <v>31</v>
      </c>
      <c r="C74" s="94" t="s">
        <v>89</v>
      </c>
      <c r="D74" s="106"/>
      <c r="E74" s="113"/>
      <c r="F74" s="114"/>
      <c r="G74" s="115"/>
      <c r="H74" s="115"/>
      <c r="I74" s="115"/>
      <c r="J74" s="116"/>
      <c r="K74" s="115"/>
      <c r="L74" s="115"/>
      <c r="M74" s="115"/>
      <c r="N74" s="115"/>
      <c r="O74" s="115"/>
      <c r="P74" s="115"/>
      <c r="Q74" s="115"/>
      <c r="R74" s="115"/>
      <c r="S74" s="117">
        <f t="shared" si="0"/>
        <v>0</v>
      </c>
      <c r="T74" s="111">
        <f t="shared" si="1"/>
        <v>0</v>
      </c>
      <c r="U74" s="171"/>
      <c r="V74" s="167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4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</row>
    <row r="75" spans="1:59" s="10" customFormat="1" ht="36.75" thickBot="1" x14ac:dyDescent="0.3">
      <c r="A75" s="197"/>
      <c r="B75" s="112"/>
      <c r="C75" s="94" t="s">
        <v>90</v>
      </c>
      <c r="D75" s="106">
        <v>2296</v>
      </c>
      <c r="E75" s="113">
        <v>5209642</v>
      </c>
      <c r="F75" s="114"/>
      <c r="G75" s="115"/>
      <c r="H75" s="115"/>
      <c r="I75" s="115"/>
      <c r="J75" s="116"/>
      <c r="K75" s="115"/>
      <c r="L75" s="115"/>
      <c r="M75" s="115"/>
      <c r="N75" s="115"/>
      <c r="O75" s="115"/>
      <c r="P75" s="115"/>
      <c r="Q75" s="115"/>
      <c r="R75" s="115"/>
      <c r="S75" s="117">
        <f t="shared" si="0"/>
        <v>0</v>
      </c>
      <c r="T75" s="111">
        <f t="shared" si="1"/>
        <v>0</v>
      </c>
      <c r="U75" s="171"/>
      <c r="V75" s="167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4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</row>
    <row r="76" spans="1:59" s="10" customFormat="1" ht="36.75" thickBot="1" x14ac:dyDescent="0.3">
      <c r="A76" s="197"/>
      <c r="B76" s="112">
        <v>32</v>
      </c>
      <c r="C76" s="94" t="s">
        <v>91</v>
      </c>
      <c r="D76" s="106">
        <v>2088</v>
      </c>
      <c r="E76" s="113">
        <v>9353408</v>
      </c>
      <c r="F76" s="114">
        <f>+J76</f>
        <v>6547386</v>
      </c>
      <c r="G76" s="115"/>
      <c r="H76" s="115"/>
      <c r="I76" s="115"/>
      <c r="J76" s="116">
        <v>6547386</v>
      </c>
      <c r="K76" s="115"/>
      <c r="L76" s="115"/>
      <c r="M76" s="115"/>
      <c r="N76" s="115"/>
      <c r="O76" s="115"/>
      <c r="P76" s="115"/>
      <c r="Q76" s="115"/>
      <c r="R76" s="115"/>
      <c r="S76" s="117">
        <f t="shared" si="0"/>
        <v>6547386</v>
      </c>
      <c r="T76" s="111">
        <f t="shared" si="1"/>
        <v>0</v>
      </c>
      <c r="U76" s="171"/>
      <c r="V76" s="167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4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</row>
    <row r="77" spans="1:59" s="10" customFormat="1" ht="36.75" hidden="1" thickBot="1" x14ac:dyDescent="0.3">
      <c r="A77" s="197"/>
      <c r="B77" s="112">
        <v>33</v>
      </c>
      <c r="C77" s="94" t="s">
        <v>92</v>
      </c>
      <c r="D77" s="106"/>
      <c r="E77" s="113"/>
      <c r="F77" s="114"/>
      <c r="G77" s="115"/>
      <c r="H77" s="115"/>
      <c r="I77" s="115"/>
      <c r="J77" s="116"/>
      <c r="K77" s="115"/>
      <c r="L77" s="115"/>
      <c r="M77" s="115"/>
      <c r="N77" s="115"/>
      <c r="O77" s="115"/>
      <c r="P77" s="115"/>
      <c r="Q77" s="115"/>
      <c r="R77" s="115"/>
      <c r="S77" s="117">
        <f t="shared" si="0"/>
        <v>0</v>
      </c>
      <c r="T77" s="111">
        <f t="shared" si="1"/>
        <v>0</v>
      </c>
      <c r="U77" s="171"/>
      <c r="V77" s="167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4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</row>
    <row r="78" spans="1:59" s="10" customFormat="1" ht="18.75" hidden="1" thickBot="1" x14ac:dyDescent="0.3">
      <c r="A78" s="197"/>
      <c r="B78" s="112">
        <v>53</v>
      </c>
      <c r="C78" s="94" t="s">
        <v>93</v>
      </c>
      <c r="D78" s="106"/>
      <c r="E78" s="113"/>
      <c r="F78" s="114"/>
      <c r="G78" s="115"/>
      <c r="H78" s="115"/>
      <c r="I78" s="115"/>
      <c r="J78" s="116"/>
      <c r="K78" s="115"/>
      <c r="L78" s="115"/>
      <c r="M78" s="115"/>
      <c r="N78" s="115"/>
      <c r="O78" s="115"/>
      <c r="P78" s="115"/>
      <c r="Q78" s="115"/>
      <c r="R78" s="115"/>
      <c r="S78" s="117">
        <f t="shared" si="0"/>
        <v>0</v>
      </c>
      <c r="T78" s="111">
        <f t="shared" si="1"/>
        <v>0</v>
      </c>
      <c r="U78" s="171"/>
      <c r="V78" s="167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4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</row>
    <row r="79" spans="1:59" s="10" customFormat="1" ht="18.75" thickBot="1" x14ac:dyDescent="0.3">
      <c r="A79" s="197"/>
      <c r="B79" s="112">
        <v>34</v>
      </c>
      <c r="C79" s="94" t="s">
        <v>94</v>
      </c>
      <c r="D79" s="106">
        <v>2137</v>
      </c>
      <c r="E79" s="113">
        <v>28490287</v>
      </c>
      <c r="F79" s="114">
        <f>+J79</f>
        <v>19943201</v>
      </c>
      <c r="G79" s="115"/>
      <c r="H79" s="115"/>
      <c r="I79" s="115"/>
      <c r="J79" s="116">
        <v>19943201</v>
      </c>
      <c r="K79" s="115"/>
      <c r="L79" s="115"/>
      <c r="M79" s="115"/>
      <c r="N79" s="115"/>
      <c r="O79" s="115"/>
      <c r="P79" s="115"/>
      <c r="Q79" s="115"/>
      <c r="R79" s="115"/>
      <c r="S79" s="117">
        <f t="shared" si="0"/>
        <v>19943201</v>
      </c>
      <c r="T79" s="111">
        <f t="shared" si="1"/>
        <v>0</v>
      </c>
      <c r="U79" s="171"/>
      <c r="V79" s="167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4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</row>
    <row r="80" spans="1:59" s="10" customFormat="1" ht="18.75" thickBot="1" x14ac:dyDescent="0.3">
      <c r="A80" s="197"/>
      <c r="B80" s="112">
        <v>35</v>
      </c>
      <c r="C80" s="94" t="s">
        <v>95</v>
      </c>
      <c r="D80" s="106">
        <v>2294</v>
      </c>
      <c r="E80" s="113">
        <v>26736000</v>
      </c>
      <c r="F80" s="114">
        <f>+J80</f>
        <v>18715200</v>
      </c>
      <c r="G80" s="115"/>
      <c r="H80" s="115"/>
      <c r="I80" s="115"/>
      <c r="J80" s="116">
        <v>18715200</v>
      </c>
      <c r="K80" s="115"/>
      <c r="L80" s="115"/>
      <c r="M80" s="115"/>
      <c r="N80" s="115"/>
      <c r="O80" s="115"/>
      <c r="P80" s="115"/>
      <c r="Q80" s="115"/>
      <c r="R80" s="115"/>
      <c r="S80" s="117">
        <f t="shared" ref="S80:S110" si="3">SUM(G80:R80)</f>
        <v>18715200</v>
      </c>
      <c r="T80" s="111">
        <f t="shared" si="1"/>
        <v>0</v>
      </c>
      <c r="U80" s="171"/>
      <c r="V80" s="167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4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</row>
    <row r="81" spans="1:59" s="10" customFormat="1" ht="18.75" hidden="1" thickBot="1" x14ac:dyDescent="0.3">
      <c r="A81" s="197"/>
      <c r="B81" s="112">
        <v>36</v>
      </c>
      <c r="C81" s="94" t="s">
        <v>96</v>
      </c>
      <c r="D81" s="106"/>
      <c r="E81" s="113"/>
      <c r="F81" s="114"/>
      <c r="G81" s="115"/>
      <c r="H81" s="115"/>
      <c r="I81" s="115"/>
      <c r="J81" s="116"/>
      <c r="K81" s="115"/>
      <c r="L81" s="115"/>
      <c r="M81" s="115"/>
      <c r="N81" s="115"/>
      <c r="O81" s="115"/>
      <c r="P81" s="115"/>
      <c r="Q81" s="115"/>
      <c r="R81" s="115"/>
      <c r="S81" s="117">
        <f t="shared" si="3"/>
        <v>0</v>
      </c>
      <c r="T81" s="111">
        <f t="shared" ref="T81:T110" si="4">+F81-S81</f>
        <v>0</v>
      </c>
      <c r="U81" s="171"/>
      <c r="V81" s="167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4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</row>
    <row r="82" spans="1:59" s="10" customFormat="1" ht="18.75" hidden="1" thickBot="1" x14ac:dyDescent="0.3">
      <c r="A82" s="197"/>
      <c r="B82" s="112">
        <v>27</v>
      </c>
      <c r="C82" s="94" t="s">
        <v>97</v>
      </c>
      <c r="D82" s="106"/>
      <c r="E82" s="113"/>
      <c r="F82" s="114"/>
      <c r="G82" s="115"/>
      <c r="H82" s="115"/>
      <c r="I82" s="115"/>
      <c r="J82" s="116"/>
      <c r="K82" s="115"/>
      <c r="L82" s="115"/>
      <c r="M82" s="115"/>
      <c r="N82" s="115"/>
      <c r="O82" s="115"/>
      <c r="P82" s="115"/>
      <c r="Q82" s="115"/>
      <c r="R82" s="115"/>
      <c r="S82" s="117">
        <f t="shared" si="3"/>
        <v>0</v>
      </c>
      <c r="T82" s="111">
        <f t="shared" si="4"/>
        <v>0</v>
      </c>
      <c r="U82" s="171"/>
      <c r="V82" s="167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4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</row>
    <row r="83" spans="1:59" s="10" customFormat="1" ht="36.75" thickBot="1" x14ac:dyDescent="0.3">
      <c r="A83" s="197"/>
      <c r="B83" s="112">
        <v>37</v>
      </c>
      <c r="C83" s="94" t="s">
        <v>98</v>
      </c>
      <c r="D83" s="106">
        <v>2297</v>
      </c>
      <c r="E83" s="113">
        <v>159036</v>
      </c>
      <c r="F83" s="114">
        <f>+J83</f>
        <v>159036</v>
      </c>
      <c r="G83" s="115"/>
      <c r="H83" s="115"/>
      <c r="I83" s="115"/>
      <c r="J83" s="116">
        <v>159036</v>
      </c>
      <c r="K83" s="115"/>
      <c r="L83" s="115"/>
      <c r="M83" s="115"/>
      <c r="N83" s="115"/>
      <c r="O83" s="115"/>
      <c r="P83" s="115"/>
      <c r="Q83" s="115"/>
      <c r="R83" s="115"/>
      <c r="S83" s="117">
        <f t="shared" si="3"/>
        <v>159036</v>
      </c>
      <c r="T83" s="111">
        <f t="shared" si="4"/>
        <v>0</v>
      </c>
      <c r="U83" s="171"/>
      <c r="V83" s="167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4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</row>
    <row r="84" spans="1:59" s="10" customFormat="1" ht="36.75" hidden="1" thickBot="1" x14ac:dyDescent="0.3">
      <c r="A84" s="197"/>
      <c r="B84" s="112">
        <v>38</v>
      </c>
      <c r="C84" s="94" t="s">
        <v>99</v>
      </c>
      <c r="D84" s="106"/>
      <c r="E84" s="113"/>
      <c r="F84" s="114"/>
      <c r="G84" s="115"/>
      <c r="H84" s="115"/>
      <c r="I84" s="115"/>
      <c r="J84" s="116"/>
      <c r="K84" s="115"/>
      <c r="L84" s="115"/>
      <c r="M84" s="115"/>
      <c r="N84" s="115"/>
      <c r="O84" s="115"/>
      <c r="P84" s="115"/>
      <c r="Q84" s="115"/>
      <c r="R84" s="115"/>
      <c r="S84" s="117">
        <f t="shared" si="3"/>
        <v>0</v>
      </c>
      <c r="T84" s="111">
        <f t="shared" si="4"/>
        <v>0</v>
      </c>
      <c r="U84" s="171"/>
      <c r="V84" s="167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4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</row>
    <row r="85" spans="1:59" s="10" customFormat="1" ht="18.75" hidden="1" thickBot="1" x14ac:dyDescent="0.3">
      <c r="A85" s="197"/>
      <c r="B85" s="112"/>
      <c r="C85" s="94" t="s">
        <v>100</v>
      </c>
      <c r="D85" s="106"/>
      <c r="E85" s="113"/>
      <c r="F85" s="114"/>
      <c r="G85" s="115"/>
      <c r="H85" s="115"/>
      <c r="I85" s="115"/>
      <c r="J85" s="116"/>
      <c r="K85" s="115"/>
      <c r="L85" s="115"/>
      <c r="M85" s="115"/>
      <c r="N85" s="115"/>
      <c r="O85" s="115"/>
      <c r="P85" s="115"/>
      <c r="Q85" s="115"/>
      <c r="R85" s="115"/>
      <c r="S85" s="117">
        <f t="shared" si="3"/>
        <v>0</v>
      </c>
      <c r="T85" s="111">
        <f t="shared" si="4"/>
        <v>0</v>
      </c>
      <c r="U85" s="171"/>
      <c r="V85" s="167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4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</row>
    <row r="86" spans="1:59" s="10" customFormat="1" ht="18.75" hidden="1" thickBot="1" x14ac:dyDescent="0.3">
      <c r="A86" s="197"/>
      <c r="B86" s="112">
        <v>59</v>
      </c>
      <c r="C86" s="94" t="s">
        <v>101</v>
      </c>
      <c r="D86" s="106"/>
      <c r="E86" s="113"/>
      <c r="F86" s="114"/>
      <c r="G86" s="115"/>
      <c r="H86" s="115"/>
      <c r="I86" s="115"/>
      <c r="J86" s="116"/>
      <c r="K86" s="115"/>
      <c r="L86" s="115"/>
      <c r="M86" s="115"/>
      <c r="N86" s="115"/>
      <c r="O86" s="115"/>
      <c r="P86" s="115"/>
      <c r="Q86" s="115"/>
      <c r="R86" s="115"/>
      <c r="S86" s="117">
        <f t="shared" si="3"/>
        <v>0</v>
      </c>
      <c r="T86" s="111">
        <f t="shared" si="4"/>
        <v>0</v>
      </c>
      <c r="U86" s="171"/>
      <c r="V86" s="167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4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</row>
    <row r="87" spans="1:59" s="10" customFormat="1" ht="18.75" hidden="1" thickBot="1" x14ac:dyDescent="0.3">
      <c r="A87" s="197"/>
      <c r="B87" s="112">
        <v>60</v>
      </c>
      <c r="C87" s="94" t="s">
        <v>102</v>
      </c>
      <c r="D87" s="106"/>
      <c r="E87" s="113"/>
      <c r="F87" s="114"/>
      <c r="G87" s="115"/>
      <c r="H87" s="115"/>
      <c r="I87" s="115"/>
      <c r="J87" s="116"/>
      <c r="K87" s="115"/>
      <c r="L87" s="115"/>
      <c r="M87" s="115"/>
      <c r="N87" s="115"/>
      <c r="O87" s="115"/>
      <c r="P87" s="115"/>
      <c r="Q87" s="115"/>
      <c r="R87" s="115"/>
      <c r="S87" s="117">
        <f t="shared" si="3"/>
        <v>0</v>
      </c>
      <c r="T87" s="111">
        <f t="shared" si="4"/>
        <v>0</v>
      </c>
      <c r="U87" s="171"/>
      <c r="V87" s="167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4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</row>
    <row r="88" spans="1:59" s="10" customFormat="1" ht="18.75" thickBot="1" x14ac:dyDescent="0.3">
      <c r="A88" s="197"/>
      <c r="B88" s="112">
        <v>39</v>
      </c>
      <c r="C88" s="94" t="s">
        <v>103</v>
      </c>
      <c r="D88" s="106">
        <v>2131</v>
      </c>
      <c r="E88" s="113">
        <v>16375412</v>
      </c>
      <c r="F88" s="114">
        <f>+J88</f>
        <v>11462788</v>
      </c>
      <c r="G88" s="115"/>
      <c r="H88" s="115"/>
      <c r="I88" s="115"/>
      <c r="J88" s="116">
        <v>11462788</v>
      </c>
      <c r="K88" s="115"/>
      <c r="L88" s="115"/>
      <c r="M88" s="115"/>
      <c r="N88" s="115"/>
      <c r="O88" s="115"/>
      <c r="P88" s="115"/>
      <c r="Q88" s="115"/>
      <c r="R88" s="115"/>
      <c r="S88" s="117">
        <f t="shared" si="3"/>
        <v>11462788</v>
      </c>
      <c r="T88" s="111">
        <f t="shared" si="4"/>
        <v>0</v>
      </c>
      <c r="U88" s="171"/>
      <c r="V88" s="167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4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</row>
    <row r="89" spans="1:59" s="10" customFormat="1" ht="18.75" thickBot="1" x14ac:dyDescent="0.3">
      <c r="A89" s="197"/>
      <c r="B89" s="112">
        <v>40</v>
      </c>
      <c r="C89" s="94" t="s">
        <v>104</v>
      </c>
      <c r="D89" s="106">
        <v>2298</v>
      </c>
      <c r="E89" s="113">
        <v>4244455</v>
      </c>
      <c r="F89" s="114">
        <f>+J89+1556298</f>
        <v>2971118</v>
      </c>
      <c r="G89" s="115"/>
      <c r="H89" s="115"/>
      <c r="I89" s="115"/>
      <c r="J89" s="116">
        <v>1414820</v>
      </c>
      <c r="K89" s="115"/>
      <c r="L89" s="115"/>
      <c r="M89" s="115"/>
      <c r="N89" s="115"/>
      <c r="O89" s="115"/>
      <c r="P89" s="115"/>
      <c r="Q89" s="115"/>
      <c r="R89" s="115"/>
      <c r="S89" s="117">
        <f t="shared" si="3"/>
        <v>1414820</v>
      </c>
      <c r="T89" s="111">
        <f t="shared" si="4"/>
        <v>1556298</v>
      </c>
      <c r="U89" s="171"/>
      <c r="V89" s="167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</row>
    <row r="90" spans="1:59" s="10" customFormat="1" ht="36.75" hidden="1" thickBot="1" x14ac:dyDescent="0.3">
      <c r="A90" s="197"/>
      <c r="B90" s="112">
        <v>41</v>
      </c>
      <c r="C90" s="94" t="s">
        <v>105</v>
      </c>
      <c r="D90" s="106"/>
      <c r="E90" s="113"/>
      <c r="F90" s="114"/>
      <c r="G90" s="115"/>
      <c r="H90" s="115"/>
      <c r="I90" s="115"/>
      <c r="J90" s="116"/>
      <c r="K90" s="115"/>
      <c r="L90" s="115"/>
      <c r="M90" s="115"/>
      <c r="N90" s="115"/>
      <c r="O90" s="115"/>
      <c r="P90" s="115"/>
      <c r="Q90" s="115"/>
      <c r="R90" s="115"/>
      <c r="S90" s="117">
        <f t="shared" si="3"/>
        <v>0</v>
      </c>
      <c r="T90" s="111">
        <f t="shared" si="4"/>
        <v>0</v>
      </c>
      <c r="U90" s="171"/>
      <c r="V90" s="167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</row>
    <row r="91" spans="1:59" s="10" customFormat="1" ht="18.75" hidden="1" thickBot="1" x14ac:dyDescent="0.3">
      <c r="A91" s="197"/>
      <c r="B91" s="112">
        <v>42</v>
      </c>
      <c r="C91" s="94" t="s">
        <v>106</v>
      </c>
      <c r="D91" s="106"/>
      <c r="E91" s="113"/>
      <c r="F91" s="114"/>
      <c r="G91" s="115"/>
      <c r="H91" s="115"/>
      <c r="I91" s="115"/>
      <c r="J91" s="116"/>
      <c r="K91" s="115"/>
      <c r="L91" s="115"/>
      <c r="M91" s="115"/>
      <c r="N91" s="115"/>
      <c r="O91" s="115"/>
      <c r="P91" s="115"/>
      <c r="Q91" s="115"/>
      <c r="R91" s="115"/>
      <c r="S91" s="117">
        <f t="shared" si="3"/>
        <v>0</v>
      </c>
      <c r="T91" s="111">
        <f t="shared" si="4"/>
        <v>0</v>
      </c>
      <c r="U91" s="171"/>
      <c r="V91" s="167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</row>
    <row r="92" spans="1:59" s="10" customFormat="1" ht="36.75" hidden="1" thickBot="1" x14ac:dyDescent="0.3">
      <c r="A92" s="197"/>
      <c r="B92" s="112">
        <v>31</v>
      </c>
      <c r="C92" s="94" t="s">
        <v>107</v>
      </c>
      <c r="D92" s="106"/>
      <c r="E92" s="125"/>
      <c r="F92" s="114"/>
      <c r="G92" s="115"/>
      <c r="H92" s="115"/>
      <c r="I92" s="115"/>
      <c r="J92" s="116"/>
      <c r="K92" s="115"/>
      <c r="L92" s="115"/>
      <c r="M92" s="115"/>
      <c r="N92" s="115"/>
      <c r="O92" s="115"/>
      <c r="P92" s="115"/>
      <c r="Q92" s="115"/>
      <c r="R92" s="115"/>
      <c r="S92" s="117">
        <f t="shared" si="3"/>
        <v>0</v>
      </c>
      <c r="T92" s="111">
        <f t="shared" si="4"/>
        <v>0</v>
      </c>
      <c r="U92" s="171"/>
      <c r="V92" s="167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4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</row>
    <row r="93" spans="1:59" s="10" customFormat="1" ht="18.75" hidden="1" thickBot="1" x14ac:dyDescent="0.3">
      <c r="A93" s="197"/>
      <c r="B93" s="112">
        <v>43</v>
      </c>
      <c r="C93" s="94" t="s">
        <v>108</v>
      </c>
      <c r="D93" s="106"/>
      <c r="E93" s="113"/>
      <c r="F93" s="114"/>
      <c r="G93" s="115"/>
      <c r="H93" s="115"/>
      <c r="I93" s="115"/>
      <c r="J93" s="116"/>
      <c r="K93" s="115"/>
      <c r="L93" s="115"/>
      <c r="M93" s="115"/>
      <c r="N93" s="115"/>
      <c r="O93" s="115"/>
      <c r="P93" s="115"/>
      <c r="Q93" s="115"/>
      <c r="R93" s="115"/>
      <c r="S93" s="117">
        <f t="shared" si="3"/>
        <v>0</v>
      </c>
      <c r="T93" s="111">
        <f t="shared" si="4"/>
        <v>0</v>
      </c>
      <c r="U93" s="171"/>
      <c r="V93" s="167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4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</row>
    <row r="94" spans="1:59" s="10" customFormat="1" ht="36.75" hidden="1" thickBot="1" x14ac:dyDescent="0.3">
      <c r="A94" s="197"/>
      <c r="B94" s="112">
        <v>32</v>
      </c>
      <c r="C94" s="94" t="s">
        <v>109</v>
      </c>
      <c r="D94" s="106"/>
      <c r="E94" s="113"/>
      <c r="F94" s="114"/>
      <c r="G94" s="115"/>
      <c r="H94" s="115"/>
      <c r="I94" s="115"/>
      <c r="J94" s="116"/>
      <c r="K94" s="115"/>
      <c r="L94" s="115"/>
      <c r="M94" s="115"/>
      <c r="N94" s="115"/>
      <c r="O94" s="115"/>
      <c r="P94" s="115"/>
      <c r="Q94" s="115"/>
      <c r="R94" s="115"/>
      <c r="S94" s="117">
        <f t="shared" si="3"/>
        <v>0</v>
      </c>
      <c r="T94" s="111">
        <f t="shared" si="4"/>
        <v>0</v>
      </c>
      <c r="U94" s="171"/>
      <c r="V94" s="167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4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</row>
    <row r="95" spans="1:59" s="10" customFormat="1" ht="36.75" thickBot="1" x14ac:dyDescent="0.3">
      <c r="A95" s="197"/>
      <c r="B95" s="112">
        <v>33</v>
      </c>
      <c r="C95" s="94" t="s">
        <v>110</v>
      </c>
      <c r="D95" s="106">
        <v>2136</v>
      </c>
      <c r="E95" s="113">
        <v>19950162</v>
      </c>
      <c r="F95" s="114">
        <f>+J95</f>
        <v>13965113</v>
      </c>
      <c r="G95" s="115"/>
      <c r="H95" s="115"/>
      <c r="I95" s="115"/>
      <c r="J95" s="116">
        <v>13965113</v>
      </c>
      <c r="K95" s="115"/>
      <c r="L95" s="115"/>
      <c r="M95" s="115"/>
      <c r="N95" s="115"/>
      <c r="O95" s="115"/>
      <c r="P95" s="115"/>
      <c r="Q95" s="115"/>
      <c r="R95" s="115"/>
      <c r="S95" s="117">
        <f t="shared" si="3"/>
        <v>13965113</v>
      </c>
      <c r="T95" s="111">
        <f t="shared" si="4"/>
        <v>0</v>
      </c>
      <c r="U95" s="171"/>
      <c r="V95" s="167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4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</row>
    <row r="96" spans="1:59" s="10" customFormat="1" ht="18.75" thickBot="1" x14ac:dyDescent="0.3">
      <c r="A96" s="197"/>
      <c r="B96" s="112">
        <v>67</v>
      </c>
      <c r="C96" s="94" t="s">
        <v>111</v>
      </c>
      <c r="D96" s="106">
        <v>1311</v>
      </c>
      <c r="E96" s="113">
        <v>1190124</v>
      </c>
      <c r="F96" s="114">
        <v>833087</v>
      </c>
      <c r="G96" s="115"/>
      <c r="H96" s="115"/>
      <c r="I96" s="115">
        <v>833087</v>
      </c>
      <c r="J96" s="116"/>
      <c r="K96" s="115"/>
      <c r="L96" s="115"/>
      <c r="M96" s="115"/>
      <c r="N96" s="115"/>
      <c r="O96" s="115"/>
      <c r="P96" s="115"/>
      <c r="Q96" s="115"/>
      <c r="R96" s="115"/>
      <c r="S96" s="117">
        <f t="shared" si="3"/>
        <v>833087</v>
      </c>
      <c r="T96" s="111">
        <f t="shared" si="4"/>
        <v>0</v>
      </c>
      <c r="U96" s="171"/>
      <c r="V96" s="167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4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</row>
    <row r="97" spans="1:59" s="10" customFormat="1" ht="18.75" hidden="1" thickBot="1" x14ac:dyDescent="0.3">
      <c r="A97" s="197"/>
      <c r="B97" s="112">
        <v>68</v>
      </c>
      <c r="C97" s="94" t="s">
        <v>112</v>
      </c>
      <c r="D97" s="106"/>
      <c r="E97" s="113"/>
      <c r="F97" s="114"/>
      <c r="G97" s="115"/>
      <c r="H97" s="115"/>
      <c r="I97" s="115"/>
      <c r="J97" s="116"/>
      <c r="K97" s="115"/>
      <c r="L97" s="115"/>
      <c r="M97" s="115"/>
      <c r="N97" s="115"/>
      <c r="O97" s="115"/>
      <c r="P97" s="115"/>
      <c r="Q97" s="115"/>
      <c r="R97" s="115"/>
      <c r="S97" s="117">
        <f t="shared" si="3"/>
        <v>0</v>
      </c>
      <c r="T97" s="111">
        <f t="shared" si="4"/>
        <v>0</v>
      </c>
      <c r="U97" s="171"/>
      <c r="V97" s="167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4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</row>
    <row r="98" spans="1:59" s="10" customFormat="1" ht="36.75" hidden="1" thickBot="1" x14ac:dyDescent="0.3">
      <c r="A98" s="197"/>
      <c r="B98" s="112">
        <v>44</v>
      </c>
      <c r="C98" s="94" t="s">
        <v>113</v>
      </c>
      <c r="D98" s="106"/>
      <c r="E98" s="113"/>
      <c r="F98" s="114"/>
      <c r="G98" s="115"/>
      <c r="H98" s="115"/>
      <c r="I98" s="115"/>
      <c r="J98" s="116"/>
      <c r="K98" s="115"/>
      <c r="L98" s="115"/>
      <c r="M98" s="115"/>
      <c r="N98" s="115"/>
      <c r="O98" s="115"/>
      <c r="P98" s="115"/>
      <c r="Q98" s="115"/>
      <c r="R98" s="115"/>
      <c r="S98" s="117">
        <f t="shared" si="3"/>
        <v>0</v>
      </c>
      <c r="T98" s="111">
        <f t="shared" si="4"/>
        <v>0</v>
      </c>
      <c r="U98" s="171"/>
      <c r="V98" s="167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4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</row>
    <row r="99" spans="1:59" s="10" customFormat="1" ht="18.75" hidden="1" thickBot="1" x14ac:dyDescent="0.3">
      <c r="A99" s="197"/>
      <c r="B99" s="112">
        <v>45</v>
      </c>
      <c r="C99" s="94" t="s">
        <v>114</v>
      </c>
      <c r="D99" s="106"/>
      <c r="E99" s="113"/>
      <c r="F99" s="114"/>
      <c r="G99" s="115"/>
      <c r="H99" s="115"/>
      <c r="I99" s="115"/>
      <c r="J99" s="116"/>
      <c r="K99" s="115"/>
      <c r="L99" s="115"/>
      <c r="M99" s="115"/>
      <c r="N99" s="115"/>
      <c r="O99" s="115"/>
      <c r="P99" s="115"/>
      <c r="Q99" s="115"/>
      <c r="R99" s="115"/>
      <c r="S99" s="117">
        <f t="shared" si="3"/>
        <v>0</v>
      </c>
      <c r="T99" s="111">
        <f t="shared" si="4"/>
        <v>0</v>
      </c>
      <c r="U99" s="171"/>
      <c r="V99" s="167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4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</row>
    <row r="100" spans="1:59" s="10" customFormat="1" ht="36.75" hidden="1" thickBot="1" x14ac:dyDescent="0.3">
      <c r="A100" s="197"/>
      <c r="B100" s="112">
        <v>71</v>
      </c>
      <c r="C100" s="94" t="s">
        <v>115</v>
      </c>
      <c r="D100" s="106"/>
      <c r="E100" s="113"/>
      <c r="F100" s="114"/>
      <c r="G100" s="115"/>
      <c r="H100" s="115"/>
      <c r="I100" s="115"/>
      <c r="J100" s="116"/>
      <c r="K100" s="115"/>
      <c r="L100" s="115"/>
      <c r="M100" s="115"/>
      <c r="N100" s="115"/>
      <c r="O100" s="115"/>
      <c r="P100" s="115"/>
      <c r="Q100" s="115"/>
      <c r="R100" s="115"/>
      <c r="S100" s="117">
        <f t="shared" si="3"/>
        <v>0</v>
      </c>
      <c r="T100" s="111">
        <f t="shared" si="4"/>
        <v>0</v>
      </c>
      <c r="U100" s="171"/>
      <c r="V100" s="167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4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</row>
    <row r="101" spans="1:59" s="10" customFormat="1" ht="18.75" hidden="1" thickBot="1" x14ac:dyDescent="0.3">
      <c r="A101" s="197"/>
      <c r="B101" s="112">
        <v>72</v>
      </c>
      <c r="C101" s="94" t="s">
        <v>116</v>
      </c>
      <c r="D101" s="106"/>
      <c r="E101" s="113"/>
      <c r="F101" s="114"/>
      <c r="G101" s="115"/>
      <c r="H101" s="115"/>
      <c r="I101" s="115"/>
      <c r="J101" s="116"/>
      <c r="K101" s="115"/>
      <c r="L101" s="115"/>
      <c r="M101" s="115"/>
      <c r="N101" s="115"/>
      <c r="O101" s="115"/>
      <c r="P101" s="115"/>
      <c r="Q101" s="115"/>
      <c r="R101" s="115"/>
      <c r="S101" s="117">
        <f t="shared" si="3"/>
        <v>0</v>
      </c>
      <c r="T101" s="111">
        <f t="shared" si="4"/>
        <v>0</v>
      </c>
      <c r="U101" s="171"/>
      <c r="V101" s="167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4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</row>
    <row r="102" spans="1:59" s="10" customFormat="1" ht="18.75" hidden="1" thickBot="1" x14ac:dyDescent="0.3">
      <c r="A102" s="197"/>
      <c r="B102" s="112">
        <v>73</v>
      </c>
      <c r="C102" s="94" t="s">
        <v>117</v>
      </c>
      <c r="D102" s="106"/>
      <c r="E102" s="113"/>
      <c r="F102" s="114"/>
      <c r="G102" s="115"/>
      <c r="H102" s="115"/>
      <c r="I102" s="115"/>
      <c r="J102" s="116"/>
      <c r="K102" s="115"/>
      <c r="L102" s="115"/>
      <c r="M102" s="115"/>
      <c r="N102" s="115"/>
      <c r="O102" s="115"/>
      <c r="P102" s="115"/>
      <c r="Q102" s="115"/>
      <c r="R102" s="115"/>
      <c r="S102" s="117">
        <f t="shared" si="3"/>
        <v>0</v>
      </c>
      <c r="T102" s="111">
        <f t="shared" si="4"/>
        <v>0</v>
      </c>
      <c r="U102" s="171"/>
      <c r="V102" s="167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4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</row>
    <row r="103" spans="1:59" s="10" customFormat="1" ht="36.75" hidden="1" thickBot="1" x14ac:dyDescent="0.3">
      <c r="A103" s="197"/>
      <c r="B103" s="112">
        <v>33</v>
      </c>
      <c r="C103" s="94" t="s">
        <v>118</v>
      </c>
      <c r="D103" s="106"/>
      <c r="E103" s="113"/>
      <c r="F103" s="114"/>
      <c r="G103" s="115"/>
      <c r="H103" s="115"/>
      <c r="I103" s="115"/>
      <c r="J103" s="116"/>
      <c r="K103" s="115"/>
      <c r="L103" s="115"/>
      <c r="M103" s="115"/>
      <c r="N103" s="115"/>
      <c r="O103" s="115"/>
      <c r="P103" s="115"/>
      <c r="Q103" s="115"/>
      <c r="R103" s="115"/>
      <c r="S103" s="117">
        <f t="shared" si="3"/>
        <v>0</v>
      </c>
      <c r="T103" s="111">
        <f t="shared" si="4"/>
        <v>0</v>
      </c>
      <c r="U103" s="171"/>
      <c r="V103" s="167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4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</row>
    <row r="104" spans="1:59" s="10" customFormat="1" ht="36.75" thickBot="1" x14ac:dyDescent="0.3">
      <c r="A104" s="197"/>
      <c r="B104" s="112">
        <v>46</v>
      </c>
      <c r="C104" s="94" t="s">
        <v>208</v>
      </c>
      <c r="D104" s="106">
        <v>2134</v>
      </c>
      <c r="E104" s="113">
        <v>73262885</v>
      </c>
      <c r="F104" s="114">
        <f>+J104</f>
        <v>51284020</v>
      </c>
      <c r="G104" s="115"/>
      <c r="H104" s="115"/>
      <c r="I104" s="115"/>
      <c r="J104" s="116">
        <v>51284020</v>
      </c>
      <c r="K104" s="115"/>
      <c r="L104" s="115"/>
      <c r="M104" s="115"/>
      <c r="N104" s="115"/>
      <c r="O104" s="115"/>
      <c r="P104" s="115"/>
      <c r="Q104" s="115"/>
      <c r="R104" s="115"/>
      <c r="S104" s="117">
        <f t="shared" si="3"/>
        <v>51284020</v>
      </c>
      <c r="T104" s="111">
        <f t="shared" si="4"/>
        <v>0</v>
      </c>
      <c r="U104" s="171"/>
      <c r="V104" s="167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4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</row>
    <row r="105" spans="1:59" s="10" customFormat="1" ht="36.75" thickBot="1" x14ac:dyDescent="0.3">
      <c r="A105" s="197"/>
      <c r="B105" s="112"/>
      <c r="C105" s="94" t="s">
        <v>209</v>
      </c>
      <c r="D105" s="106"/>
      <c r="E105" s="113"/>
      <c r="F105" s="114">
        <f>+G105</f>
        <v>4443860</v>
      </c>
      <c r="G105" s="115">
        <v>4443860</v>
      </c>
      <c r="H105" s="115"/>
      <c r="I105" s="115"/>
      <c r="J105" s="116"/>
      <c r="K105" s="115"/>
      <c r="L105" s="115"/>
      <c r="M105" s="115"/>
      <c r="N105" s="115"/>
      <c r="O105" s="115"/>
      <c r="P105" s="115"/>
      <c r="Q105" s="115"/>
      <c r="R105" s="115"/>
      <c r="S105" s="117">
        <f>SUM(G105:R105)</f>
        <v>4443860</v>
      </c>
      <c r="T105" s="111"/>
      <c r="U105" s="171"/>
      <c r="V105" s="167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4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</row>
    <row r="106" spans="1:59" s="10" customFormat="1" ht="18.75" hidden="1" thickBot="1" x14ac:dyDescent="0.3">
      <c r="A106" s="197"/>
      <c r="B106" s="112">
        <v>47</v>
      </c>
      <c r="C106" s="94" t="s">
        <v>120</v>
      </c>
      <c r="D106" s="106"/>
      <c r="E106" s="113"/>
      <c r="F106" s="114"/>
      <c r="G106" s="115"/>
      <c r="H106" s="115"/>
      <c r="I106" s="115"/>
      <c r="J106" s="116"/>
      <c r="K106" s="115"/>
      <c r="L106" s="115"/>
      <c r="M106" s="115"/>
      <c r="N106" s="115"/>
      <c r="O106" s="115"/>
      <c r="P106" s="115"/>
      <c r="Q106" s="115"/>
      <c r="R106" s="115"/>
      <c r="S106" s="117">
        <f t="shared" si="3"/>
        <v>0</v>
      </c>
      <c r="T106" s="111">
        <f t="shared" si="4"/>
        <v>0</v>
      </c>
      <c r="U106" s="171"/>
      <c r="V106" s="167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4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</row>
    <row r="107" spans="1:59" s="10" customFormat="1" ht="36.75" hidden="1" thickBot="1" x14ac:dyDescent="0.3">
      <c r="A107" s="197"/>
      <c r="B107" s="112"/>
      <c r="C107" s="94" t="s">
        <v>206</v>
      </c>
      <c r="D107" s="106"/>
      <c r="E107" s="113"/>
      <c r="F107" s="114"/>
      <c r="G107" s="115"/>
      <c r="H107" s="115"/>
      <c r="I107" s="115"/>
      <c r="J107" s="116"/>
      <c r="K107" s="115"/>
      <c r="L107" s="115"/>
      <c r="M107" s="115"/>
      <c r="N107" s="115"/>
      <c r="O107" s="115"/>
      <c r="P107" s="115"/>
      <c r="Q107" s="115"/>
      <c r="R107" s="115"/>
      <c r="S107" s="117">
        <f t="shared" si="3"/>
        <v>0</v>
      </c>
      <c r="T107" s="111"/>
      <c r="U107" s="171"/>
      <c r="V107" s="167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4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</row>
    <row r="108" spans="1:59" s="10" customFormat="1" ht="36.75" hidden="1" thickBot="1" x14ac:dyDescent="0.3">
      <c r="A108" s="197"/>
      <c r="B108" s="112">
        <v>76</v>
      </c>
      <c r="C108" s="94" t="s">
        <v>121</v>
      </c>
      <c r="D108" s="106" t="s">
        <v>31</v>
      </c>
      <c r="E108" s="113"/>
      <c r="F108" s="114"/>
      <c r="G108" s="115"/>
      <c r="H108" s="115"/>
      <c r="I108" s="115"/>
      <c r="J108" s="116"/>
      <c r="K108" s="115"/>
      <c r="L108" s="115"/>
      <c r="M108" s="115"/>
      <c r="N108" s="115"/>
      <c r="O108" s="115"/>
      <c r="P108" s="115"/>
      <c r="Q108" s="115"/>
      <c r="R108" s="115"/>
      <c r="S108" s="117">
        <f t="shared" si="3"/>
        <v>0</v>
      </c>
      <c r="T108" s="111">
        <f t="shared" si="4"/>
        <v>0</v>
      </c>
      <c r="U108" s="171"/>
      <c r="V108" s="167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4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</row>
    <row r="109" spans="1:59" s="10" customFormat="1" ht="18.75" hidden="1" thickBot="1" x14ac:dyDescent="0.3">
      <c r="A109" s="197"/>
      <c r="B109" s="112">
        <v>77</v>
      </c>
      <c r="C109" s="94" t="s">
        <v>122</v>
      </c>
      <c r="D109" s="106" t="s">
        <v>31</v>
      </c>
      <c r="E109" s="113"/>
      <c r="F109" s="114"/>
      <c r="G109" s="115"/>
      <c r="H109" s="115"/>
      <c r="I109" s="115"/>
      <c r="J109" s="116"/>
      <c r="K109" s="115"/>
      <c r="L109" s="115"/>
      <c r="M109" s="115"/>
      <c r="N109" s="115"/>
      <c r="O109" s="115"/>
      <c r="P109" s="115"/>
      <c r="Q109" s="115"/>
      <c r="R109" s="115"/>
      <c r="S109" s="117">
        <f t="shared" si="3"/>
        <v>0</v>
      </c>
      <c r="T109" s="111">
        <f t="shared" si="4"/>
        <v>0</v>
      </c>
      <c r="U109" s="171"/>
      <c r="V109" s="167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4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</row>
    <row r="110" spans="1:59" s="10" customFormat="1" ht="36.75" thickBot="1" x14ac:dyDescent="0.3">
      <c r="A110" s="197"/>
      <c r="B110" s="112">
        <v>48</v>
      </c>
      <c r="C110" s="94" t="s">
        <v>123</v>
      </c>
      <c r="D110" s="106" t="s">
        <v>31</v>
      </c>
      <c r="E110" s="113"/>
      <c r="F110" s="114">
        <f>+J110</f>
        <v>36595380</v>
      </c>
      <c r="G110" s="115"/>
      <c r="H110" s="115"/>
      <c r="I110" s="115"/>
      <c r="J110" s="116">
        <f>16978935+19616445</f>
        <v>36595380</v>
      </c>
      <c r="K110" s="115"/>
      <c r="L110" s="115"/>
      <c r="M110" s="115"/>
      <c r="N110" s="115"/>
      <c r="O110" s="115"/>
      <c r="P110" s="115"/>
      <c r="Q110" s="115"/>
      <c r="R110" s="115"/>
      <c r="S110" s="117">
        <f t="shared" si="3"/>
        <v>36595380</v>
      </c>
      <c r="T110" s="111">
        <f t="shared" si="4"/>
        <v>0</v>
      </c>
      <c r="U110" s="171"/>
      <c r="V110" s="167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4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</row>
    <row r="111" spans="1:59" s="10" customFormat="1" ht="18.75" hidden="1" thickBot="1" x14ac:dyDescent="0.3">
      <c r="A111" s="197"/>
      <c r="B111" s="112"/>
      <c r="C111" s="94" t="s">
        <v>124</v>
      </c>
      <c r="D111" s="106"/>
      <c r="E111" s="113"/>
      <c r="F111" s="114"/>
      <c r="G111" s="115"/>
      <c r="H111" s="115"/>
      <c r="I111" s="115"/>
      <c r="J111" s="116"/>
      <c r="K111" s="115"/>
      <c r="L111" s="115"/>
      <c r="M111" s="115"/>
      <c r="N111" s="115"/>
      <c r="O111" s="115"/>
      <c r="P111" s="115"/>
      <c r="Q111" s="115"/>
      <c r="R111" s="115"/>
      <c r="S111" s="117"/>
      <c r="T111" s="117"/>
      <c r="U111" s="171"/>
      <c r="V111" s="167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4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</row>
    <row r="112" spans="1:59" s="10" customFormat="1" ht="36.75" hidden="1" thickBot="1" x14ac:dyDescent="0.3">
      <c r="A112" s="197"/>
      <c r="B112" s="112"/>
      <c r="C112" s="94" t="s">
        <v>125</v>
      </c>
      <c r="D112" s="106"/>
      <c r="E112" s="113"/>
      <c r="F112" s="114"/>
      <c r="G112" s="115"/>
      <c r="H112" s="115"/>
      <c r="I112" s="115"/>
      <c r="J112" s="116"/>
      <c r="K112" s="115"/>
      <c r="L112" s="115"/>
      <c r="M112" s="115"/>
      <c r="N112" s="115"/>
      <c r="O112" s="115"/>
      <c r="P112" s="115"/>
      <c r="Q112" s="115"/>
      <c r="R112" s="115"/>
      <c r="S112" s="117"/>
      <c r="T112" s="117"/>
      <c r="U112" s="171"/>
      <c r="V112" s="167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</row>
    <row r="113" spans="1:59" s="10" customFormat="1" ht="18.75" hidden="1" thickBot="1" x14ac:dyDescent="0.3">
      <c r="A113" s="197"/>
      <c r="B113" s="112"/>
      <c r="C113" s="94" t="s">
        <v>126</v>
      </c>
      <c r="D113" s="106"/>
      <c r="E113" s="113"/>
      <c r="F113" s="114"/>
      <c r="G113" s="115"/>
      <c r="H113" s="115"/>
      <c r="I113" s="115"/>
      <c r="J113" s="116"/>
      <c r="K113" s="115"/>
      <c r="L113" s="115"/>
      <c r="M113" s="115"/>
      <c r="N113" s="115"/>
      <c r="O113" s="115"/>
      <c r="P113" s="115"/>
      <c r="Q113" s="115"/>
      <c r="R113" s="115"/>
      <c r="S113" s="117"/>
      <c r="T113" s="117"/>
      <c r="U113" s="171"/>
      <c r="V113" s="167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</row>
    <row r="114" spans="1:59" s="10" customFormat="1" ht="36.75" hidden="1" thickBot="1" x14ac:dyDescent="0.3">
      <c r="A114" s="197"/>
      <c r="B114" s="112"/>
      <c r="C114" s="94" t="s">
        <v>127</v>
      </c>
      <c r="D114" s="106"/>
      <c r="E114" s="113"/>
      <c r="F114" s="114"/>
      <c r="G114" s="115"/>
      <c r="H114" s="115"/>
      <c r="I114" s="115"/>
      <c r="J114" s="116"/>
      <c r="K114" s="115"/>
      <c r="L114" s="115"/>
      <c r="M114" s="115"/>
      <c r="N114" s="115"/>
      <c r="O114" s="115"/>
      <c r="P114" s="115"/>
      <c r="Q114" s="115"/>
      <c r="R114" s="115"/>
      <c r="S114" s="117"/>
      <c r="T114" s="117"/>
      <c r="U114" s="171"/>
      <c r="V114" s="167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4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</row>
    <row r="115" spans="1:59" s="10" customFormat="1" ht="36.75" hidden="1" thickBot="1" x14ac:dyDescent="0.3">
      <c r="A115" s="197"/>
      <c r="B115" s="112"/>
      <c r="C115" s="94" t="s">
        <v>128</v>
      </c>
      <c r="D115" s="106"/>
      <c r="E115" s="113"/>
      <c r="F115" s="114"/>
      <c r="G115" s="115"/>
      <c r="H115" s="115"/>
      <c r="I115" s="115"/>
      <c r="J115" s="116"/>
      <c r="K115" s="115"/>
      <c r="L115" s="115"/>
      <c r="M115" s="115"/>
      <c r="N115" s="115"/>
      <c r="O115" s="115"/>
      <c r="P115" s="115"/>
      <c r="Q115" s="115"/>
      <c r="R115" s="115"/>
      <c r="S115" s="117"/>
      <c r="T115" s="117"/>
      <c r="U115" s="171"/>
      <c r="V115" s="167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4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</row>
    <row r="116" spans="1:59" s="10" customFormat="1" ht="36.75" hidden="1" thickBot="1" x14ac:dyDescent="0.3">
      <c r="A116" s="197"/>
      <c r="B116" s="112"/>
      <c r="C116" s="94" t="s">
        <v>129</v>
      </c>
      <c r="D116" s="106"/>
      <c r="E116" s="113"/>
      <c r="F116" s="114"/>
      <c r="G116" s="115"/>
      <c r="H116" s="115"/>
      <c r="I116" s="115"/>
      <c r="J116" s="116"/>
      <c r="K116" s="115"/>
      <c r="L116" s="115"/>
      <c r="M116" s="115"/>
      <c r="N116" s="115"/>
      <c r="O116" s="115"/>
      <c r="P116" s="115"/>
      <c r="Q116" s="115"/>
      <c r="R116" s="115"/>
      <c r="S116" s="117"/>
      <c r="T116" s="117"/>
      <c r="U116" s="171"/>
      <c r="V116" s="167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4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</row>
    <row r="117" spans="1:59" s="10" customFormat="1" ht="18.75" hidden="1" thickBot="1" x14ac:dyDescent="0.3">
      <c r="A117" s="197"/>
      <c r="B117" s="112"/>
      <c r="C117" s="94" t="s">
        <v>130</v>
      </c>
      <c r="D117" s="106"/>
      <c r="E117" s="113"/>
      <c r="F117" s="114"/>
      <c r="G117" s="115"/>
      <c r="H117" s="115"/>
      <c r="I117" s="115"/>
      <c r="J117" s="116"/>
      <c r="K117" s="115"/>
      <c r="L117" s="115"/>
      <c r="M117" s="115"/>
      <c r="N117" s="115"/>
      <c r="O117" s="115"/>
      <c r="P117" s="115"/>
      <c r="Q117" s="115"/>
      <c r="R117" s="115"/>
      <c r="S117" s="117"/>
      <c r="T117" s="117"/>
      <c r="U117" s="171"/>
      <c r="V117" s="167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</row>
    <row r="118" spans="1:59" s="10" customFormat="1" ht="36.75" hidden="1" thickBot="1" x14ac:dyDescent="0.3">
      <c r="A118" s="197"/>
      <c r="B118" s="112"/>
      <c r="C118" s="94" t="s">
        <v>131</v>
      </c>
      <c r="D118" s="106"/>
      <c r="E118" s="113"/>
      <c r="F118" s="114"/>
      <c r="G118" s="115"/>
      <c r="H118" s="115"/>
      <c r="I118" s="115"/>
      <c r="J118" s="116"/>
      <c r="K118" s="115"/>
      <c r="L118" s="115"/>
      <c r="M118" s="115"/>
      <c r="N118" s="115"/>
      <c r="O118" s="115"/>
      <c r="P118" s="115"/>
      <c r="Q118" s="115"/>
      <c r="R118" s="115"/>
      <c r="S118" s="117"/>
      <c r="T118" s="117"/>
      <c r="U118" s="171"/>
      <c r="V118" s="167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</row>
    <row r="119" spans="1:59" s="10" customFormat="1" ht="36.75" hidden="1" thickBot="1" x14ac:dyDescent="0.3">
      <c r="A119" s="197"/>
      <c r="B119" s="112"/>
      <c r="C119" s="94" t="s">
        <v>132</v>
      </c>
      <c r="D119" s="106"/>
      <c r="E119" s="113"/>
      <c r="F119" s="114"/>
      <c r="G119" s="115"/>
      <c r="H119" s="115"/>
      <c r="I119" s="115"/>
      <c r="J119" s="116"/>
      <c r="K119" s="115"/>
      <c r="L119" s="115"/>
      <c r="M119" s="115"/>
      <c r="N119" s="115"/>
      <c r="O119" s="115"/>
      <c r="P119" s="115"/>
      <c r="Q119" s="115"/>
      <c r="R119" s="115"/>
      <c r="S119" s="117"/>
      <c r="T119" s="117"/>
      <c r="U119" s="171"/>
      <c r="V119" s="167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4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</row>
    <row r="120" spans="1:59" s="11" customFormat="1" ht="18.75" hidden="1" thickBot="1" x14ac:dyDescent="0.3">
      <c r="A120" s="197"/>
      <c r="B120" s="112"/>
      <c r="C120" s="94" t="s">
        <v>133</v>
      </c>
      <c r="D120" s="106"/>
      <c r="E120" s="113"/>
      <c r="F120" s="114"/>
      <c r="G120" s="115"/>
      <c r="H120" s="115"/>
      <c r="I120" s="115"/>
      <c r="J120" s="116"/>
      <c r="K120" s="115"/>
      <c r="L120" s="115"/>
      <c r="M120" s="115"/>
      <c r="N120" s="115"/>
      <c r="O120" s="115"/>
      <c r="P120" s="115"/>
      <c r="Q120" s="115"/>
      <c r="R120" s="115"/>
      <c r="S120" s="117"/>
      <c r="T120" s="117"/>
      <c r="U120" s="171"/>
      <c r="V120" s="167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4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</row>
    <row r="121" spans="1:59" s="10" customFormat="1" ht="36.75" hidden="1" thickBot="1" x14ac:dyDescent="0.3">
      <c r="A121" s="197"/>
      <c r="B121" s="112"/>
      <c r="C121" s="94" t="s">
        <v>134</v>
      </c>
      <c r="D121" s="106"/>
      <c r="E121" s="113"/>
      <c r="F121" s="114"/>
      <c r="G121" s="115"/>
      <c r="H121" s="115"/>
      <c r="I121" s="115"/>
      <c r="J121" s="116"/>
      <c r="K121" s="115"/>
      <c r="L121" s="115"/>
      <c r="M121" s="115"/>
      <c r="N121" s="115"/>
      <c r="O121" s="115"/>
      <c r="P121" s="115"/>
      <c r="Q121" s="115"/>
      <c r="R121" s="115"/>
      <c r="S121" s="117"/>
      <c r="T121" s="117"/>
      <c r="U121" s="171"/>
      <c r="V121" s="167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4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</row>
    <row r="122" spans="1:59" s="10" customFormat="1" ht="36.75" hidden="1" thickBot="1" x14ac:dyDescent="0.3">
      <c r="A122" s="197"/>
      <c r="B122" s="112"/>
      <c r="C122" s="94" t="s">
        <v>135</v>
      </c>
      <c r="D122" s="106"/>
      <c r="E122" s="113"/>
      <c r="F122" s="114"/>
      <c r="G122" s="115"/>
      <c r="H122" s="115"/>
      <c r="I122" s="115"/>
      <c r="J122" s="116"/>
      <c r="K122" s="115"/>
      <c r="L122" s="115"/>
      <c r="M122" s="115"/>
      <c r="N122" s="115"/>
      <c r="O122" s="115"/>
      <c r="P122" s="115"/>
      <c r="Q122" s="115"/>
      <c r="R122" s="115"/>
      <c r="S122" s="117"/>
      <c r="T122" s="117"/>
      <c r="U122" s="171"/>
      <c r="V122" s="167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4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</row>
    <row r="123" spans="1:59" s="10" customFormat="1" ht="18.75" hidden="1" thickBot="1" x14ac:dyDescent="0.3">
      <c r="A123" s="197"/>
      <c r="B123" s="112"/>
      <c r="C123" s="94" t="s">
        <v>136</v>
      </c>
      <c r="D123" s="106"/>
      <c r="E123" s="113"/>
      <c r="F123" s="114"/>
      <c r="G123" s="115"/>
      <c r="H123" s="115"/>
      <c r="I123" s="115"/>
      <c r="J123" s="116"/>
      <c r="K123" s="115"/>
      <c r="L123" s="115"/>
      <c r="M123" s="115"/>
      <c r="N123" s="115"/>
      <c r="O123" s="115"/>
      <c r="P123" s="115"/>
      <c r="Q123" s="115"/>
      <c r="R123" s="115"/>
      <c r="S123" s="117"/>
      <c r="T123" s="117"/>
      <c r="U123" s="171"/>
      <c r="V123" s="167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4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</row>
    <row r="124" spans="1:59" s="10" customFormat="1" ht="18.75" hidden="1" thickBot="1" x14ac:dyDescent="0.3">
      <c r="A124" s="170"/>
      <c r="B124" s="112">
        <v>38</v>
      </c>
      <c r="C124" s="94" t="s">
        <v>137</v>
      </c>
      <c r="D124" s="106"/>
      <c r="E124" s="113"/>
      <c r="F124" s="114"/>
      <c r="G124" s="115"/>
      <c r="H124" s="115"/>
      <c r="I124" s="115"/>
      <c r="J124" s="116"/>
      <c r="K124" s="115"/>
      <c r="L124" s="115"/>
      <c r="M124" s="115"/>
      <c r="N124" s="115"/>
      <c r="O124" s="115"/>
      <c r="P124" s="115"/>
      <c r="Q124" s="115"/>
      <c r="R124" s="115"/>
      <c r="S124" s="117">
        <f>SUM(G124:R124)</f>
        <v>0</v>
      </c>
      <c r="T124" s="117">
        <f>+F124-S124</f>
        <v>0</v>
      </c>
      <c r="U124" s="171"/>
      <c r="V124" s="167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4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</row>
    <row r="125" spans="1:59" s="10" customFormat="1" ht="18.75" hidden="1" thickBot="1" x14ac:dyDescent="0.3">
      <c r="A125" s="170"/>
      <c r="B125" s="14"/>
      <c r="C125" s="94"/>
      <c r="D125" s="106"/>
      <c r="E125" s="126"/>
      <c r="F125" s="127"/>
      <c r="G125" s="128"/>
      <c r="H125" s="128"/>
      <c r="I125" s="128"/>
      <c r="J125" s="129"/>
      <c r="K125" s="128"/>
      <c r="L125" s="128"/>
      <c r="M125" s="128"/>
      <c r="N125" s="128"/>
      <c r="O125" s="128"/>
      <c r="P125" s="128"/>
      <c r="Q125" s="128"/>
      <c r="R125" s="128"/>
      <c r="S125" s="117">
        <f>SUM(G125:R125)</f>
        <v>0</v>
      </c>
      <c r="T125" s="130">
        <f>+F125-S125</f>
        <v>0</v>
      </c>
      <c r="U125" s="171"/>
      <c r="V125" s="167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4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</row>
    <row r="126" spans="1:59" s="10" customFormat="1" ht="18.75" thickBot="1" x14ac:dyDescent="0.3">
      <c r="A126" s="170"/>
      <c r="B126" s="14"/>
      <c r="C126" s="131" t="s">
        <v>183</v>
      </c>
      <c r="D126" s="132"/>
      <c r="E126" s="133">
        <f t="shared" ref="E126:T126" si="5">SUM(E15:E125)</f>
        <v>2210992305</v>
      </c>
      <c r="F126" s="134">
        <f t="shared" si="5"/>
        <v>888453362.29999995</v>
      </c>
      <c r="G126" s="135">
        <f t="shared" si="5"/>
        <v>150500101</v>
      </c>
      <c r="H126" s="135">
        <f t="shared" si="5"/>
        <v>146056243</v>
      </c>
      <c r="I126" s="135">
        <f t="shared" si="5"/>
        <v>154285641</v>
      </c>
      <c r="J126" s="135">
        <f t="shared" si="5"/>
        <v>411536861.30000001</v>
      </c>
      <c r="K126" s="135">
        <f t="shared" si="5"/>
        <v>0</v>
      </c>
      <c r="L126" s="135">
        <f t="shared" si="5"/>
        <v>0</v>
      </c>
      <c r="M126" s="135">
        <f t="shared" si="5"/>
        <v>0</v>
      </c>
      <c r="N126" s="135">
        <f t="shared" si="5"/>
        <v>0</v>
      </c>
      <c r="O126" s="135">
        <f t="shared" si="5"/>
        <v>0</v>
      </c>
      <c r="P126" s="135">
        <f t="shared" si="5"/>
        <v>0</v>
      </c>
      <c r="Q126" s="135">
        <f t="shared" si="5"/>
        <v>0</v>
      </c>
      <c r="R126" s="135">
        <f t="shared" si="5"/>
        <v>0</v>
      </c>
      <c r="S126" s="135">
        <f t="shared" si="5"/>
        <v>862378846.29999995</v>
      </c>
      <c r="T126" s="135">
        <f t="shared" si="5"/>
        <v>26074516</v>
      </c>
      <c r="U126" s="170"/>
      <c r="V126" s="167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</row>
    <row r="127" spans="1:59" s="170" customFormat="1" ht="21.75" customHeight="1" x14ac:dyDescent="0.25">
      <c r="B127" s="261"/>
      <c r="S127" s="261"/>
      <c r="T127" s="261"/>
    </row>
    <row r="128" spans="1:59" s="170" customFormat="1" ht="21.75" customHeight="1" x14ac:dyDescent="0.25">
      <c r="B128" s="261"/>
      <c r="F128" s="262"/>
      <c r="G128" s="262"/>
      <c r="H128" s="262"/>
      <c r="I128" s="262"/>
      <c r="S128" s="261"/>
      <c r="T128" s="261"/>
    </row>
    <row r="129" spans="2:20" s="170" customFormat="1" ht="21.75" customHeight="1" thickBot="1" x14ac:dyDescent="0.3">
      <c r="B129" s="261"/>
      <c r="S129" s="261"/>
      <c r="T129" s="261"/>
    </row>
    <row r="130" spans="2:20" s="170" customFormat="1" ht="21.75" customHeight="1" x14ac:dyDescent="0.25">
      <c r="B130" s="261"/>
      <c r="C130" s="271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3"/>
      <c r="T130" s="274"/>
    </row>
    <row r="131" spans="2:20" s="175" customFormat="1" ht="18.75" x14ac:dyDescent="0.3">
      <c r="C131" s="346" t="s">
        <v>141</v>
      </c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8"/>
    </row>
    <row r="132" spans="2:20" s="175" customFormat="1" ht="18.75" x14ac:dyDescent="0.3">
      <c r="C132" s="346" t="s">
        <v>139</v>
      </c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8"/>
    </row>
    <row r="133" spans="2:20" s="175" customFormat="1" ht="18.75" x14ac:dyDescent="0.3">
      <c r="C133" s="346" t="s">
        <v>140</v>
      </c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8"/>
    </row>
    <row r="134" spans="2:20" s="165" customFormat="1" ht="15.75" thickBot="1" x14ac:dyDescent="0.3">
      <c r="C134" s="263"/>
      <c r="D134" s="264"/>
      <c r="E134" s="265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6"/>
    </row>
    <row r="135" spans="2:20" s="170" customFormat="1" ht="21.75" customHeight="1" x14ac:dyDescent="0.25">
      <c r="B135" s="261"/>
      <c r="S135" s="261"/>
      <c r="T135" s="261"/>
    </row>
    <row r="136" spans="2:20" s="170" customFormat="1" ht="21.75" customHeight="1" x14ac:dyDescent="0.25">
      <c r="B136" s="261"/>
      <c r="S136" s="261"/>
      <c r="T136" s="261"/>
    </row>
    <row r="137" spans="2:20" s="170" customFormat="1" ht="21.75" customHeight="1" x14ac:dyDescent="0.25">
      <c r="B137" s="261"/>
      <c r="S137" s="261"/>
      <c r="T137" s="261"/>
    </row>
    <row r="138" spans="2:20" s="170" customFormat="1" ht="21.75" customHeight="1" x14ac:dyDescent="0.25">
      <c r="B138" s="261"/>
      <c r="S138" s="261"/>
      <c r="T138" s="261"/>
    </row>
    <row r="139" spans="2:20" s="170" customFormat="1" ht="21.75" customHeight="1" x14ac:dyDescent="0.25">
      <c r="B139" s="261"/>
      <c r="S139" s="261"/>
      <c r="T139" s="261"/>
    </row>
    <row r="140" spans="2:20" s="170" customFormat="1" ht="21.75" customHeight="1" x14ac:dyDescent="0.25">
      <c r="B140" s="261"/>
      <c r="S140" s="261"/>
      <c r="T140" s="261"/>
    </row>
    <row r="141" spans="2:20" s="170" customFormat="1" ht="21.75" customHeight="1" x14ac:dyDescent="0.25">
      <c r="B141" s="261"/>
      <c r="S141" s="261"/>
      <c r="T141" s="261"/>
    </row>
    <row r="142" spans="2:20" s="170" customFormat="1" ht="21.75" customHeight="1" x14ac:dyDescent="0.25">
      <c r="B142" s="261"/>
      <c r="S142" s="261"/>
      <c r="T142" s="261"/>
    </row>
    <row r="143" spans="2:20" s="170" customFormat="1" ht="21.75" customHeight="1" x14ac:dyDescent="0.25">
      <c r="B143" s="261"/>
      <c r="S143" s="261"/>
      <c r="T143" s="261"/>
    </row>
    <row r="144" spans="2:20" s="170" customFormat="1" ht="21.75" customHeight="1" x14ac:dyDescent="0.25">
      <c r="B144" s="261"/>
      <c r="S144" s="261"/>
      <c r="T144" s="261"/>
    </row>
    <row r="145" spans="2:20" s="170" customFormat="1" ht="21.75" customHeight="1" x14ac:dyDescent="0.25">
      <c r="B145" s="261"/>
      <c r="S145" s="261"/>
      <c r="T145" s="261"/>
    </row>
    <row r="146" spans="2:20" s="170" customFormat="1" ht="21.75" customHeight="1" x14ac:dyDescent="0.25">
      <c r="B146" s="261"/>
      <c r="S146" s="261"/>
      <c r="T146" s="261"/>
    </row>
    <row r="147" spans="2:20" s="170" customFormat="1" ht="21.75" customHeight="1" x14ac:dyDescent="0.25">
      <c r="B147" s="261"/>
      <c r="S147" s="261"/>
      <c r="T147" s="261"/>
    </row>
    <row r="148" spans="2:20" s="170" customFormat="1" ht="13.5" customHeight="1" x14ac:dyDescent="0.25">
      <c r="B148" s="261"/>
      <c r="C148" s="267"/>
      <c r="D148" s="267"/>
      <c r="E148" s="268"/>
      <c r="F148" s="269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4"/>
      <c r="T148" s="174"/>
    </row>
    <row r="149" spans="2:20" s="170" customFormat="1" ht="31.5" hidden="1" customHeight="1" x14ac:dyDescent="0.25">
      <c r="B149" s="261"/>
      <c r="S149" s="174"/>
      <c r="T149" s="174"/>
    </row>
    <row r="150" spans="2:20" s="165" customFormat="1" x14ac:dyDescent="0.25">
      <c r="E150" s="270"/>
    </row>
    <row r="151" spans="2:20" s="165" customFormat="1" x14ac:dyDescent="0.25">
      <c r="E151" s="270"/>
    </row>
    <row r="152" spans="2:20" s="165" customFormat="1" x14ac:dyDescent="0.25">
      <c r="E152" s="270"/>
    </row>
    <row r="153" spans="2:20" s="165" customFormat="1" x14ac:dyDescent="0.25">
      <c r="E153" s="270"/>
    </row>
    <row r="154" spans="2:20" s="165" customFormat="1" x14ac:dyDescent="0.25">
      <c r="E154" s="270"/>
    </row>
    <row r="155" spans="2:20" s="165" customFormat="1" x14ac:dyDescent="0.25">
      <c r="E155" s="270"/>
    </row>
    <row r="156" spans="2:20" s="165" customFormat="1" x14ac:dyDescent="0.25">
      <c r="E156" s="270"/>
    </row>
    <row r="157" spans="2:20" s="165" customFormat="1" x14ac:dyDescent="0.25">
      <c r="E157" s="270"/>
    </row>
    <row r="158" spans="2:20" s="165" customFormat="1" x14ac:dyDescent="0.25">
      <c r="E158" s="270"/>
    </row>
    <row r="159" spans="2:20" s="165" customFormat="1" x14ac:dyDescent="0.25">
      <c r="E159" s="270"/>
    </row>
    <row r="160" spans="2:20" s="165" customFormat="1" x14ac:dyDescent="0.25">
      <c r="E160" s="270"/>
    </row>
    <row r="161" spans="5:5" s="165" customFormat="1" x14ac:dyDescent="0.25">
      <c r="E161" s="270"/>
    </row>
    <row r="162" spans="5:5" s="165" customFormat="1" x14ac:dyDescent="0.25">
      <c r="E162" s="270"/>
    </row>
    <row r="163" spans="5:5" s="165" customFormat="1" x14ac:dyDescent="0.25">
      <c r="E163" s="270"/>
    </row>
    <row r="164" spans="5:5" s="165" customFormat="1" x14ac:dyDescent="0.25">
      <c r="E164" s="270"/>
    </row>
    <row r="165" spans="5:5" s="165" customFormat="1" x14ac:dyDescent="0.25">
      <c r="E165" s="270"/>
    </row>
    <row r="166" spans="5:5" s="165" customFormat="1" x14ac:dyDescent="0.25">
      <c r="E166" s="270"/>
    </row>
    <row r="167" spans="5:5" s="165" customFormat="1" x14ac:dyDescent="0.25">
      <c r="E167" s="270"/>
    </row>
    <row r="168" spans="5:5" s="165" customFormat="1" x14ac:dyDescent="0.25">
      <c r="E168" s="270"/>
    </row>
    <row r="169" spans="5:5" s="165" customFormat="1" x14ac:dyDescent="0.25">
      <c r="E169" s="270"/>
    </row>
    <row r="170" spans="5:5" s="165" customFormat="1" x14ac:dyDescent="0.25">
      <c r="E170" s="270"/>
    </row>
    <row r="171" spans="5:5" s="165" customFormat="1" x14ac:dyDescent="0.25">
      <c r="E171" s="270"/>
    </row>
    <row r="172" spans="5:5" s="165" customFormat="1" x14ac:dyDescent="0.25">
      <c r="E172" s="270"/>
    </row>
    <row r="173" spans="5:5" s="165" customFormat="1" x14ac:dyDescent="0.25">
      <c r="E173" s="270"/>
    </row>
    <row r="174" spans="5:5" s="165" customFormat="1" x14ac:dyDescent="0.25">
      <c r="E174" s="270"/>
    </row>
    <row r="175" spans="5:5" s="165" customFormat="1" x14ac:dyDescent="0.25">
      <c r="E175" s="270"/>
    </row>
    <row r="176" spans="5:5" s="165" customFormat="1" x14ac:dyDescent="0.25">
      <c r="E176" s="270"/>
    </row>
    <row r="177" spans="5:5" s="165" customFormat="1" x14ac:dyDescent="0.25">
      <c r="E177" s="270"/>
    </row>
    <row r="178" spans="5:5" s="165" customFormat="1" x14ac:dyDescent="0.25">
      <c r="E178" s="270"/>
    </row>
    <row r="179" spans="5:5" s="165" customFormat="1" x14ac:dyDescent="0.25">
      <c r="E179" s="270"/>
    </row>
    <row r="180" spans="5:5" s="165" customFormat="1" x14ac:dyDescent="0.25">
      <c r="E180" s="270"/>
    </row>
    <row r="181" spans="5:5" s="165" customFormat="1" x14ac:dyDescent="0.25">
      <c r="E181" s="270"/>
    </row>
    <row r="182" spans="5:5" s="165" customFormat="1" x14ac:dyDescent="0.25">
      <c r="E182" s="270"/>
    </row>
    <row r="183" spans="5:5" s="165" customFormat="1" x14ac:dyDescent="0.25">
      <c r="E183" s="270"/>
    </row>
    <row r="184" spans="5:5" s="165" customFormat="1" x14ac:dyDescent="0.25">
      <c r="E184" s="270"/>
    </row>
    <row r="185" spans="5:5" s="165" customFormat="1" x14ac:dyDescent="0.25">
      <c r="E185" s="270"/>
    </row>
    <row r="186" spans="5:5" s="165" customFormat="1" x14ac:dyDescent="0.25">
      <c r="E186" s="270"/>
    </row>
    <row r="187" spans="5:5" s="165" customFormat="1" x14ac:dyDescent="0.25">
      <c r="E187" s="270"/>
    </row>
    <row r="188" spans="5:5" s="165" customFormat="1" x14ac:dyDescent="0.25">
      <c r="E188" s="270"/>
    </row>
    <row r="189" spans="5:5" s="165" customFormat="1" x14ac:dyDescent="0.25">
      <c r="E189" s="270"/>
    </row>
    <row r="190" spans="5:5" s="165" customFormat="1" x14ac:dyDescent="0.25">
      <c r="E190" s="270"/>
    </row>
    <row r="191" spans="5:5" s="165" customFormat="1" x14ac:dyDescent="0.25">
      <c r="E191" s="270"/>
    </row>
    <row r="192" spans="5:5" s="165" customFormat="1" x14ac:dyDescent="0.25">
      <c r="E192" s="270"/>
    </row>
    <row r="193" spans="5:5" s="165" customFormat="1" x14ac:dyDescent="0.25">
      <c r="E193" s="270"/>
    </row>
    <row r="194" spans="5:5" s="165" customFormat="1" x14ac:dyDescent="0.25">
      <c r="E194" s="270"/>
    </row>
    <row r="195" spans="5:5" s="165" customFormat="1" x14ac:dyDescent="0.25">
      <c r="E195" s="270"/>
    </row>
    <row r="196" spans="5:5" s="165" customFormat="1" x14ac:dyDescent="0.25">
      <c r="E196" s="270"/>
    </row>
    <row r="197" spans="5:5" s="165" customFormat="1" x14ac:dyDescent="0.25">
      <c r="E197" s="270"/>
    </row>
    <row r="198" spans="5:5" s="165" customFormat="1" x14ac:dyDescent="0.25">
      <c r="E198" s="270"/>
    </row>
    <row r="199" spans="5:5" s="165" customFormat="1" x14ac:dyDescent="0.25">
      <c r="E199" s="270"/>
    </row>
    <row r="200" spans="5:5" s="165" customFormat="1" x14ac:dyDescent="0.25">
      <c r="E200" s="270"/>
    </row>
    <row r="201" spans="5:5" s="165" customFormat="1" x14ac:dyDescent="0.25">
      <c r="E201" s="270"/>
    </row>
    <row r="202" spans="5:5" s="165" customFormat="1" x14ac:dyDescent="0.25">
      <c r="E202" s="270"/>
    </row>
    <row r="203" spans="5:5" s="165" customFormat="1" x14ac:dyDescent="0.25">
      <c r="E203" s="270"/>
    </row>
    <row r="204" spans="5:5" s="165" customFormat="1" x14ac:dyDescent="0.25">
      <c r="E204" s="270"/>
    </row>
    <row r="205" spans="5:5" s="165" customFormat="1" x14ac:dyDescent="0.25">
      <c r="E205" s="270"/>
    </row>
    <row r="206" spans="5:5" s="165" customFormat="1" x14ac:dyDescent="0.25">
      <c r="E206" s="270"/>
    </row>
    <row r="207" spans="5:5" s="165" customFormat="1" x14ac:dyDescent="0.25">
      <c r="E207" s="270"/>
    </row>
    <row r="208" spans="5:5" s="165" customFormat="1" x14ac:dyDescent="0.25">
      <c r="E208" s="270"/>
    </row>
    <row r="209" spans="5:5" s="165" customFormat="1" x14ac:dyDescent="0.25">
      <c r="E209" s="270"/>
    </row>
    <row r="210" spans="5:5" s="165" customFormat="1" x14ac:dyDescent="0.25">
      <c r="E210" s="270"/>
    </row>
    <row r="211" spans="5:5" s="165" customFormat="1" x14ac:dyDescent="0.25">
      <c r="E211" s="270"/>
    </row>
    <row r="212" spans="5:5" s="165" customFormat="1" x14ac:dyDescent="0.25">
      <c r="E212" s="270"/>
    </row>
    <row r="213" spans="5:5" s="165" customFormat="1" x14ac:dyDescent="0.25">
      <c r="E213" s="270"/>
    </row>
    <row r="214" spans="5:5" s="165" customFormat="1" x14ac:dyDescent="0.25">
      <c r="E214" s="270"/>
    </row>
    <row r="215" spans="5:5" s="165" customFormat="1" x14ac:dyDescent="0.25">
      <c r="E215" s="270"/>
    </row>
    <row r="216" spans="5:5" s="165" customFormat="1" x14ac:dyDescent="0.25">
      <c r="E216" s="270"/>
    </row>
    <row r="217" spans="5:5" s="165" customFormat="1" x14ac:dyDescent="0.25">
      <c r="E217" s="270"/>
    </row>
    <row r="218" spans="5:5" s="165" customFormat="1" x14ac:dyDescent="0.25">
      <c r="E218" s="270"/>
    </row>
    <row r="219" spans="5:5" s="165" customFormat="1" x14ac:dyDescent="0.25">
      <c r="E219" s="270"/>
    </row>
    <row r="220" spans="5:5" s="165" customFormat="1" x14ac:dyDescent="0.25">
      <c r="E220" s="270"/>
    </row>
    <row r="221" spans="5:5" s="165" customFormat="1" x14ac:dyDescent="0.25">
      <c r="E221" s="270"/>
    </row>
    <row r="222" spans="5:5" s="165" customFormat="1" x14ac:dyDescent="0.25">
      <c r="E222" s="270"/>
    </row>
    <row r="223" spans="5:5" s="165" customFormat="1" x14ac:dyDescent="0.25">
      <c r="E223" s="270"/>
    </row>
    <row r="224" spans="5:5" s="165" customFormat="1" x14ac:dyDescent="0.25">
      <c r="E224" s="270"/>
    </row>
    <row r="225" spans="5:5" s="165" customFormat="1" x14ac:dyDescent="0.25">
      <c r="E225" s="270"/>
    </row>
    <row r="226" spans="5:5" s="165" customFormat="1" x14ac:dyDescent="0.25">
      <c r="E226" s="270"/>
    </row>
    <row r="227" spans="5:5" s="165" customFormat="1" x14ac:dyDescent="0.25">
      <c r="E227" s="270"/>
    </row>
    <row r="228" spans="5:5" s="165" customFormat="1" x14ac:dyDescent="0.25">
      <c r="E228" s="270"/>
    </row>
    <row r="229" spans="5:5" s="165" customFormat="1" x14ac:dyDescent="0.25">
      <c r="E229" s="270"/>
    </row>
    <row r="230" spans="5:5" s="165" customFormat="1" x14ac:dyDescent="0.25">
      <c r="E230" s="270"/>
    </row>
    <row r="231" spans="5:5" s="165" customFormat="1" x14ac:dyDescent="0.25">
      <c r="E231" s="270"/>
    </row>
    <row r="232" spans="5:5" s="165" customFormat="1" x14ac:dyDescent="0.25">
      <c r="E232" s="270"/>
    </row>
    <row r="233" spans="5:5" s="165" customFormat="1" x14ac:dyDescent="0.25">
      <c r="E233" s="270"/>
    </row>
    <row r="234" spans="5:5" s="165" customFormat="1" x14ac:dyDescent="0.25">
      <c r="E234" s="270"/>
    </row>
    <row r="235" spans="5:5" s="165" customFormat="1" x14ac:dyDescent="0.25">
      <c r="E235" s="270"/>
    </row>
    <row r="236" spans="5:5" s="165" customFormat="1" x14ac:dyDescent="0.25">
      <c r="E236" s="270"/>
    </row>
    <row r="237" spans="5:5" s="165" customFormat="1" x14ac:dyDescent="0.25">
      <c r="E237" s="270"/>
    </row>
    <row r="238" spans="5:5" s="165" customFormat="1" x14ac:dyDescent="0.25">
      <c r="E238" s="270"/>
    </row>
    <row r="239" spans="5:5" s="165" customFormat="1" x14ac:dyDescent="0.25">
      <c r="E239" s="270"/>
    </row>
    <row r="240" spans="5:5" s="165" customFormat="1" x14ac:dyDescent="0.25">
      <c r="E240" s="270"/>
    </row>
    <row r="241" spans="5:5" s="165" customFormat="1" x14ac:dyDescent="0.25">
      <c r="E241" s="270"/>
    </row>
    <row r="242" spans="5:5" s="165" customFormat="1" x14ac:dyDescent="0.25">
      <c r="E242" s="270"/>
    </row>
    <row r="243" spans="5:5" s="165" customFormat="1" x14ac:dyDescent="0.25">
      <c r="E243" s="270"/>
    </row>
    <row r="244" spans="5:5" s="165" customFormat="1" x14ac:dyDescent="0.25">
      <c r="E244" s="270"/>
    </row>
    <row r="245" spans="5:5" s="165" customFormat="1" x14ac:dyDescent="0.25">
      <c r="E245" s="270"/>
    </row>
    <row r="246" spans="5:5" s="165" customFormat="1" x14ac:dyDescent="0.25">
      <c r="E246" s="270"/>
    </row>
    <row r="247" spans="5:5" s="165" customFormat="1" x14ac:dyDescent="0.25">
      <c r="E247" s="270"/>
    </row>
    <row r="248" spans="5:5" s="165" customFormat="1" x14ac:dyDescent="0.25">
      <c r="E248" s="270"/>
    </row>
    <row r="249" spans="5:5" s="165" customFormat="1" x14ac:dyDescent="0.25">
      <c r="E249" s="270"/>
    </row>
    <row r="250" spans="5:5" s="165" customFormat="1" x14ac:dyDescent="0.25">
      <c r="E250" s="270"/>
    </row>
    <row r="251" spans="5:5" s="165" customFormat="1" x14ac:dyDescent="0.25">
      <c r="E251" s="270"/>
    </row>
    <row r="252" spans="5:5" s="165" customFormat="1" x14ac:dyDescent="0.25">
      <c r="E252" s="270"/>
    </row>
    <row r="253" spans="5:5" s="165" customFormat="1" x14ac:dyDescent="0.25">
      <c r="E253" s="270"/>
    </row>
    <row r="254" spans="5:5" s="165" customFormat="1" x14ac:dyDescent="0.25">
      <c r="E254" s="270"/>
    </row>
    <row r="255" spans="5:5" s="165" customFormat="1" x14ac:dyDescent="0.25">
      <c r="E255" s="270"/>
    </row>
    <row r="256" spans="5:5" s="165" customFormat="1" x14ac:dyDescent="0.25">
      <c r="E256" s="270"/>
    </row>
    <row r="257" spans="5:5" s="165" customFormat="1" x14ac:dyDescent="0.25">
      <c r="E257" s="270"/>
    </row>
    <row r="258" spans="5:5" s="165" customFormat="1" x14ac:dyDescent="0.25">
      <c r="E258" s="270"/>
    </row>
    <row r="259" spans="5:5" s="165" customFormat="1" x14ac:dyDescent="0.25">
      <c r="E259" s="270"/>
    </row>
    <row r="260" spans="5:5" s="165" customFormat="1" x14ac:dyDescent="0.25">
      <c r="E260" s="270"/>
    </row>
    <row r="261" spans="5:5" s="165" customFormat="1" x14ac:dyDescent="0.25">
      <c r="E261" s="270"/>
    </row>
    <row r="262" spans="5:5" s="165" customFormat="1" x14ac:dyDescent="0.25">
      <c r="E262" s="270"/>
    </row>
    <row r="263" spans="5:5" s="165" customFormat="1" x14ac:dyDescent="0.25">
      <c r="E263" s="270"/>
    </row>
    <row r="264" spans="5:5" s="165" customFormat="1" x14ac:dyDescent="0.25">
      <c r="E264" s="270"/>
    </row>
    <row r="265" spans="5:5" s="165" customFormat="1" x14ac:dyDescent="0.25">
      <c r="E265" s="270"/>
    </row>
    <row r="266" spans="5:5" s="165" customFormat="1" x14ac:dyDescent="0.25">
      <c r="E266" s="270"/>
    </row>
    <row r="267" spans="5:5" s="165" customFormat="1" x14ac:dyDescent="0.25">
      <c r="E267" s="270"/>
    </row>
    <row r="268" spans="5:5" s="165" customFormat="1" x14ac:dyDescent="0.25">
      <c r="E268" s="270"/>
    </row>
    <row r="269" spans="5:5" s="165" customFormat="1" x14ac:dyDescent="0.25">
      <c r="E269" s="270"/>
    </row>
    <row r="270" spans="5:5" s="165" customFormat="1" x14ac:dyDescent="0.25">
      <c r="E270" s="270"/>
    </row>
    <row r="271" spans="5:5" s="165" customFormat="1" x14ac:dyDescent="0.25">
      <c r="E271" s="270"/>
    </row>
    <row r="272" spans="5:5" s="165" customFormat="1" x14ac:dyDescent="0.25">
      <c r="E272" s="270"/>
    </row>
    <row r="273" spans="5:5" s="165" customFormat="1" x14ac:dyDescent="0.25">
      <c r="E273" s="270"/>
    </row>
    <row r="274" spans="5:5" s="165" customFormat="1" x14ac:dyDescent="0.25">
      <c r="E274" s="270"/>
    </row>
    <row r="275" spans="5:5" s="165" customFormat="1" x14ac:dyDescent="0.25">
      <c r="E275" s="270"/>
    </row>
    <row r="276" spans="5:5" s="165" customFormat="1" x14ac:dyDescent="0.25">
      <c r="E276" s="270"/>
    </row>
    <row r="277" spans="5:5" s="165" customFormat="1" x14ac:dyDescent="0.25">
      <c r="E277" s="270"/>
    </row>
    <row r="278" spans="5:5" s="165" customFormat="1" x14ac:dyDescent="0.25">
      <c r="E278" s="270"/>
    </row>
    <row r="279" spans="5:5" s="165" customFormat="1" x14ac:dyDescent="0.25">
      <c r="E279" s="270"/>
    </row>
    <row r="280" spans="5:5" s="165" customFormat="1" x14ac:dyDescent="0.25">
      <c r="E280" s="270"/>
    </row>
    <row r="281" spans="5:5" s="165" customFormat="1" x14ac:dyDescent="0.25">
      <c r="E281" s="270"/>
    </row>
    <row r="282" spans="5:5" s="165" customFormat="1" x14ac:dyDescent="0.25">
      <c r="E282" s="270"/>
    </row>
    <row r="283" spans="5:5" s="165" customFormat="1" x14ac:dyDescent="0.25">
      <c r="E283" s="270"/>
    </row>
    <row r="284" spans="5:5" s="165" customFormat="1" x14ac:dyDescent="0.25">
      <c r="E284" s="270"/>
    </row>
    <row r="285" spans="5:5" s="165" customFormat="1" x14ac:dyDescent="0.25">
      <c r="E285" s="270"/>
    </row>
    <row r="286" spans="5:5" s="165" customFormat="1" x14ac:dyDescent="0.25">
      <c r="E286" s="270"/>
    </row>
    <row r="287" spans="5:5" s="165" customFormat="1" x14ac:dyDescent="0.25">
      <c r="E287" s="270"/>
    </row>
    <row r="288" spans="5:5" s="165" customFormat="1" x14ac:dyDescent="0.25">
      <c r="E288" s="270"/>
    </row>
    <row r="289" spans="5:5" s="165" customFormat="1" x14ac:dyDescent="0.25">
      <c r="E289" s="270"/>
    </row>
    <row r="290" spans="5:5" s="165" customFormat="1" x14ac:dyDescent="0.25">
      <c r="E290" s="270"/>
    </row>
    <row r="291" spans="5:5" s="165" customFormat="1" x14ac:dyDescent="0.25">
      <c r="E291" s="270"/>
    </row>
    <row r="292" spans="5:5" s="165" customFormat="1" x14ac:dyDescent="0.25">
      <c r="E292" s="270"/>
    </row>
  </sheetData>
  <autoFilter ref="A14:AJ126"/>
  <mergeCells count="4">
    <mergeCell ref="E6:T6"/>
    <mergeCell ref="C131:T131"/>
    <mergeCell ref="C132:T132"/>
    <mergeCell ref="C133:T13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IM CABILDO</vt:lpstr>
      <vt:lpstr>IM CALERA</vt:lpstr>
      <vt:lpstr>IM CON CON</vt:lpstr>
      <vt:lpstr>IM HIJUELAS</vt:lpstr>
      <vt:lpstr>IM LA CRUZ</vt:lpstr>
      <vt:lpstr>IM LA LIGUA</vt:lpstr>
      <vt:lpstr>IM LIMACHE</vt:lpstr>
      <vt:lpstr>IM NOGALES</vt:lpstr>
      <vt:lpstr>IM OLMUE</vt:lpstr>
      <vt:lpstr>IM PAPUDO</vt:lpstr>
      <vt:lpstr>IM PETORCA</vt:lpstr>
      <vt:lpstr>IM PUCHUNCAVI</vt:lpstr>
      <vt:lpstr>IM QUILLOTA</vt:lpstr>
      <vt:lpstr>IM QUILPUE</vt:lpstr>
      <vt:lpstr>IM QUINTERO</vt:lpstr>
      <vt:lpstr>IM VILLA ALEMANA</vt:lpstr>
      <vt:lpstr>IM VIÑA DEL MAR</vt:lpstr>
      <vt:lpstr>IM ZAPALLAR</vt:lpstr>
      <vt:lpstr>CONSOLIDADO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Vergara</dc:creator>
  <cp:lastModifiedBy>Margarita Eraso</cp:lastModifiedBy>
  <cp:lastPrinted>2019-04-12T14:36:24Z</cp:lastPrinted>
  <dcterms:created xsi:type="dcterms:W3CDTF">2019-01-30T15:11:54Z</dcterms:created>
  <dcterms:modified xsi:type="dcterms:W3CDTF">2019-05-13T16:37:18Z</dcterms:modified>
</cp:coreProperties>
</file>